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13"/>
  <workbookPr/>
  <mc:AlternateContent xmlns:mc="http://schemas.openxmlformats.org/markup-compatibility/2006">
    <mc:Choice Requires="x15">
      <x15ac:absPath xmlns:x15ac="http://schemas.microsoft.com/office/spreadsheetml/2010/11/ac" url="/Volumes/GoogleDrive/Shared drives/Accounts/Innocent/INN006 - 2020 Work/2. Hero Programme/Checklist templates and development/Ingredients template/"/>
    </mc:Choice>
  </mc:AlternateContent>
  <xr:revisionPtr revIDLastSave="0" documentId="8_{780B6D09-985B-4232-A66E-9627B3A42B5E}" xr6:coauthVersionLast="47" xr6:coauthVersionMax="47" xr10:uidLastSave="{00000000-0000-0000-0000-000000000000}"/>
  <workbookProtection workbookAlgorithmName="SHA-512" workbookHashValue="FfYWdt3CG7xGNblalCQ4tUxHYQpVVd+GZGmPtObJPgBrnY505qbV2n4m+y3I8XI+lBoYpHEWnnbdqUghTm8ffg==" workbookSaltValue="+P+Mm9QadWKAq0FS8bDabg==" workbookSpinCount="100000" lockStructure="1"/>
  <bookViews>
    <workbookView xWindow="0" yWindow="460" windowWidth="28800" windowHeight="16260" tabRatio="761" firstSheet="2" activeTab="2" xr2:uid="{00000000-000D-0000-FFFF-FFFF00000000}"/>
  </bookViews>
  <sheets>
    <sheet name="Introduction" sheetId="32" r:id="rId1"/>
    <sheet name="About you" sheetId="8" r:id="rId2"/>
    <sheet name="Environmental management" sheetId="13" r:id="rId3"/>
    <sheet name="Energy &amp; greenhouse gases" sheetId="18" r:id="rId4"/>
    <sheet name="Water" sheetId="19" r:id="rId5"/>
    <sheet name="Waste &amp; resources" sheetId="20" r:id="rId6"/>
    <sheet name="HR &amp; social responsibility" sheetId="30" r:id="rId7"/>
    <sheet name="Employees" sheetId="28" r:id="rId8"/>
    <sheet name="Supply chain workers" sheetId="29" r:id="rId9"/>
    <sheet name="Dude score" sheetId="23" r:id="rId10"/>
    <sheet name="Power BI" sheetId="33" state="hidden" r:id="rId11"/>
    <sheet name="Lists" sheetId="14" state="hidden" r:id="rId12"/>
  </sheets>
  <externalReferences>
    <externalReference r:id="rId13"/>
  </externalReferences>
  <definedNames>
    <definedName name="_xlnm._FilterDatabase" localSheetId="7" hidden="1">Employees!$A$6:$M$24</definedName>
    <definedName name="_xlnm._FilterDatabase" localSheetId="10" hidden="1">'Power BI'!$A$1:$H$1</definedName>
    <definedName name="empty">Lists!$J$5</definedName>
    <definedName name="onedude">Lists!$J$2</definedName>
    <definedName name="Picture">INDIRECT(#REF!)</definedName>
    <definedName name="Picture2" comment="Does dudes for Susty man sheet" localSheetId="7">INDIRECT(Employees!#REF!)</definedName>
    <definedName name="Picture2" localSheetId="3">INDIRECT('Energy &amp; greenhouse gases'!$I$3)</definedName>
    <definedName name="Picture2" comment="Does dudes for Susty man sheet" localSheetId="6">INDIRECT('HR &amp; social responsibility'!#REF!)</definedName>
    <definedName name="Picture2" comment="Does dudes for Susty man sheet" localSheetId="10">INDIRECT('[1]Sustainability management'!#REF!)</definedName>
    <definedName name="Picture2" comment="Does dudes for Susty man sheet" localSheetId="8">INDIRECT('Supply chain workers'!#REF!)</definedName>
    <definedName name="Picture2" localSheetId="5">INDIRECT('Waste &amp; resources'!#REF!)</definedName>
    <definedName name="Picture2" localSheetId="4">INDIRECT(Water!#REF!)</definedName>
    <definedName name="Picture2" comment="Does dudes for Susty man sheet">INDIRECT('Environmental management'!#REF!)</definedName>
    <definedName name="Picture3" comment="Does dudes for water" localSheetId="10">INDIRECT(#REF!)</definedName>
    <definedName name="Picture3" comment="Does dudes for water">INDIRECT(#REF!)</definedName>
    <definedName name="Picture4" comment="Does dudes for Waste" localSheetId="10">INDIRECT(#REF!)</definedName>
    <definedName name="Picture4" comment="Does dudes for Waste">INDIRECT(#REF!)</definedName>
    <definedName name="Picture5" comment="does dudes for overall " localSheetId="10">INDIRECT(#REF!)</definedName>
    <definedName name="Picture5" comment="does dudes for overall ">INDIRECT(#REF!)</definedName>
    <definedName name="threedude">Lists!$J$4</definedName>
    <definedName name="twodude">Lists!$J$3</definedName>
    <definedName name="zerodude">Lists!$J$1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4" i="20" l="1"/>
  <c r="I12" i="20"/>
  <c r="J24" i="20"/>
  <c r="H73" i="33" s="1"/>
  <c r="I59" i="33" s="1"/>
  <c r="G24" i="20"/>
  <c r="H29" i="18"/>
  <c r="F118" i="33"/>
  <c r="G118" i="33"/>
  <c r="F119" i="33"/>
  <c r="G119" i="33"/>
  <c r="F120" i="33"/>
  <c r="G120" i="33"/>
  <c r="G117" i="33"/>
  <c r="F117" i="33"/>
  <c r="F110" i="33"/>
  <c r="G110" i="33"/>
  <c r="F111" i="33"/>
  <c r="G111" i="33"/>
  <c r="F112" i="33"/>
  <c r="G112" i="33"/>
  <c r="F113" i="33"/>
  <c r="G113" i="33"/>
  <c r="F114" i="33"/>
  <c r="G114" i="33"/>
  <c r="F115" i="33"/>
  <c r="G115" i="33"/>
  <c r="F116" i="33"/>
  <c r="G116" i="33"/>
  <c r="G109" i="33"/>
  <c r="F109" i="33"/>
  <c r="F108" i="33"/>
  <c r="G108" i="33"/>
  <c r="G107" i="33"/>
  <c r="F107" i="33"/>
  <c r="E118" i="33"/>
  <c r="E119" i="33"/>
  <c r="E120" i="33"/>
  <c r="E117" i="33"/>
  <c r="E110" i="33"/>
  <c r="E111" i="33"/>
  <c r="E112" i="33"/>
  <c r="E113" i="33"/>
  <c r="E114" i="33"/>
  <c r="E115" i="33"/>
  <c r="E116" i="33"/>
  <c r="E109" i="33"/>
  <c r="E108" i="33"/>
  <c r="E107" i="33"/>
  <c r="D118" i="33"/>
  <c r="D119" i="33"/>
  <c r="D120" i="33"/>
  <c r="D117" i="33"/>
  <c r="A118" i="33"/>
  <c r="B118" i="33"/>
  <c r="C118" i="33"/>
  <c r="A119" i="33"/>
  <c r="B119" i="33"/>
  <c r="C119" i="33"/>
  <c r="A120" i="33"/>
  <c r="B120" i="33"/>
  <c r="C120" i="33"/>
  <c r="A114" i="33"/>
  <c r="A115" i="33"/>
  <c r="A116" i="33"/>
  <c r="A117" i="33"/>
  <c r="D110" i="33"/>
  <c r="D111" i="33"/>
  <c r="D112" i="33"/>
  <c r="D113" i="33"/>
  <c r="D114" i="33"/>
  <c r="D115" i="33"/>
  <c r="D116" i="33"/>
  <c r="D109" i="33"/>
  <c r="D108" i="33"/>
  <c r="D107" i="33"/>
  <c r="B114" i="33"/>
  <c r="B115" i="33"/>
  <c r="B116" i="33"/>
  <c r="B117" i="33"/>
  <c r="C108" i="33"/>
  <c r="C109" i="33"/>
  <c r="C110" i="33"/>
  <c r="C111" i="33"/>
  <c r="C112" i="33"/>
  <c r="C113" i="33"/>
  <c r="C114" i="33"/>
  <c r="C115" i="33"/>
  <c r="C116" i="33"/>
  <c r="C117" i="33"/>
  <c r="C107" i="33"/>
  <c r="F99" i="33"/>
  <c r="G99" i="33"/>
  <c r="F100" i="33"/>
  <c r="G100" i="33"/>
  <c r="F101" i="33"/>
  <c r="G101" i="33"/>
  <c r="F102" i="33"/>
  <c r="G102" i="33"/>
  <c r="F103" i="33"/>
  <c r="G103" i="33"/>
  <c r="F104" i="33"/>
  <c r="G104" i="33"/>
  <c r="F105" i="33"/>
  <c r="G105" i="33"/>
  <c r="F106" i="33"/>
  <c r="G106" i="33"/>
  <c r="G98" i="33"/>
  <c r="F98" i="33"/>
  <c r="E99" i="33"/>
  <c r="E100" i="33"/>
  <c r="E101" i="33"/>
  <c r="E102" i="33"/>
  <c r="E103" i="33"/>
  <c r="E104" i="33"/>
  <c r="E105" i="33"/>
  <c r="E106" i="33"/>
  <c r="E98" i="33"/>
  <c r="F97" i="33"/>
  <c r="G97" i="33"/>
  <c r="G96" i="33"/>
  <c r="F96" i="33"/>
  <c r="E97" i="33"/>
  <c r="E96" i="33"/>
  <c r="F94" i="33"/>
  <c r="G94" i="33"/>
  <c r="F95" i="33"/>
  <c r="G95" i="33"/>
  <c r="G93" i="33"/>
  <c r="F93" i="33"/>
  <c r="E94" i="33"/>
  <c r="E95" i="33"/>
  <c r="E93" i="33"/>
  <c r="C103" i="33"/>
  <c r="C104" i="33"/>
  <c r="C105" i="33"/>
  <c r="C106" i="33"/>
  <c r="D99" i="33"/>
  <c r="D100" i="33"/>
  <c r="D101" i="33"/>
  <c r="D102" i="33"/>
  <c r="D103" i="33"/>
  <c r="D104" i="33"/>
  <c r="D105" i="33"/>
  <c r="D106" i="33"/>
  <c r="D98" i="33"/>
  <c r="D97" i="33"/>
  <c r="D96" i="33"/>
  <c r="D94" i="33"/>
  <c r="D95" i="33"/>
  <c r="D93" i="33"/>
  <c r="C100" i="33"/>
  <c r="C101" i="33"/>
  <c r="C102" i="33"/>
  <c r="A110" i="33"/>
  <c r="B110" i="33"/>
  <c r="A111" i="33"/>
  <c r="B111" i="33"/>
  <c r="A112" i="33"/>
  <c r="B112" i="33"/>
  <c r="A113" i="33"/>
  <c r="B113" i="33"/>
  <c r="A100" i="33"/>
  <c r="B100" i="33"/>
  <c r="A101" i="33"/>
  <c r="B101" i="33"/>
  <c r="A102" i="33"/>
  <c r="B102" i="33"/>
  <c r="A103" i="33"/>
  <c r="B103" i="33"/>
  <c r="A104" i="33"/>
  <c r="B104" i="33"/>
  <c r="A105" i="33"/>
  <c r="B105" i="33"/>
  <c r="A106" i="33"/>
  <c r="B106" i="33"/>
  <c r="A107" i="33"/>
  <c r="B107" i="33"/>
  <c r="A108" i="33"/>
  <c r="B108" i="33"/>
  <c r="A109" i="33"/>
  <c r="B109" i="33"/>
  <c r="C94" i="33"/>
  <c r="C95" i="33"/>
  <c r="C96" i="33"/>
  <c r="C97" i="33"/>
  <c r="C98" i="33"/>
  <c r="C99" i="33"/>
  <c r="C93" i="33"/>
  <c r="G91" i="33"/>
  <c r="G92" i="33"/>
  <c r="G90" i="33"/>
  <c r="F91" i="33"/>
  <c r="F92" i="33"/>
  <c r="F90" i="33"/>
  <c r="E91" i="33"/>
  <c r="E92" i="33"/>
  <c r="E90" i="33"/>
  <c r="D91" i="33"/>
  <c r="D92" i="33"/>
  <c r="D90" i="33"/>
  <c r="G85" i="33"/>
  <c r="G86" i="33"/>
  <c r="G87" i="33"/>
  <c r="G88" i="33"/>
  <c r="G89" i="33"/>
  <c r="G84" i="33"/>
  <c r="F85" i="33"/>
  <c r="F86" i="33"/>
  <c r="F87" i="33"/>
  <c r="F88" i="33"/>
  <c r="F89" i="33"/>
  <c r="F84" i="33"/>
  <c r="D85" i="33"/>
  <c r="D86" i="33"/>
  <c r="D87" i="33"/>
  <c r="D88" i="33"/>
  <c r="D89" i="33"/>
  <c r="E85" i="33"/>
  <c r="E86" i="33"/>
  <c r="E87" i="33"/>
  <c r="E88" i="33"/>
  <c r="E89" i="33"/>
  <c r="E84" i="33"/>
  <c r="D84" i="33"/>
  <c r="G78" i="33"/>
  <c r="G79" i="33"/>
  <c r="G80" i="33"/>
  <c r="G81" i="33"/>
  <c r="G82" i="33"/>
  <c r="G83" i="33"/>
  <c r="G77" i="33"/>
  <c r="F78" i="33"/>
  <c r="F79" i="33"/>
  <c r="F80" i="33"/>
  <c r="F81" i="33"/>
  <c r="F82" i="33"/>
  <c r="F83" i="33"/>
  <c r="F77" i="33"/>
  <c r="E78" i="33"/>
  <c r="E79" i="33"/>
  <c r="E80" i="33"/>
  <c r="E81" i="33"/>
  <c r="E82" i="33"/>
  <c r="E83" i="33"/>
  <c r="E77" i="33"/>
  <c r="D78" i="33"/>
  <c r="D79" i="33"/>
  <c r="D80" i="33"/>
  <c r="D81" i="33"/>
  <c r="D82" i="33"/>
  <c r="D83" i="33"/>
  <c r="D77" i="33"/>
  <c r="C78" i="33"/>
  <c r="C79" i="33"/>
  <c r="C80" i="33"/>
  <c r="C81" i="33"/>
  <c r="C82" i="33"/>
  <c r="C83" i="33"/>
  <c r="C84" i="33"/>
  <c r="C85" i="33"/>
  <c r="C86" i="33"/>
  <c r="C87" i="33"/>
  <c r="C88" i="33"/>
  <c r="C89" i="33"/>
  <c r="C90" i="33"/>
  <c r="C91" i="33"/>
  <c r="C92" i="33"/>
  <c r="C77" i="33"/>
  <c r="C75" i="33"/>
  <c r="C76" i="33"/>
  <c r="E75" i="33"/>
  <c r="F75" i="33"/>
  <c r="G75" i="33"/>
  <c r="E76" i="33"/>
  <c r="F76" i="33"/>
  <c r="G76" i="33"/>
  <c r="G74" i="33"/>
  <c r="F74" i="33"/>
  <c r="E72" i="33"/>
  <c r="F72" i="33"/>
  <c r="G72" i="33"/>
  <c r="E73" i="33"/>
  <c r="F73" i="33"/>
  <c r="G73" i="33"/>
  <c r="G71" i="33"/>
  <c r="F71" i="33"/>
  <c r="E74" i="33"/>
  <c r="E71" i="33"/>
  <c r="D75" i="33"/>
  <c r="D76" i="33"/>
  <c r="D74" i="33"/>
  <c r="D72" i="33"/>
  <c r="D73" i="33"/>
  <c r="D71" i="33"/>
  <c r="F67" i="33"/>
  <c r="G67" i="33"/>
  <c r="F68" i="33"/>
  <c r="G68" i="33"/>
  <c r="F69" i="33"/>
  <c r="G69" i="33"/>
  <c r="F70" i="33"/>
  <c r="G70" i="33"/>
  <c r="G66" i="33"/>
  <c r="F66" i="33"/>
  <c r="E67" i="33"/>
  <c r="E68" i="33"/>
  <c r="E69" i="33"/>
  <c r="E70" i="33"/>
  <c r="E66" i="33"/>
  <c r="D67" i="33"/>
  <c r="D68" i="33"/>
  <c r="D69" i="33"/>
  <c r="D70" i="33"/>
  <c r="D66" i="33"/>
  <c r="F64" i="33"/>
  <c r="G64" i="33"/>
  <c r="F65" i="33"/>
  <c r="G65" i="33"/>
  <c r="G63" i="33"/>
  <c r="F63" i="33"/>
  <c r="E64" i="33"/>
  <c r="E65" i="33"/>
  <c r="E63" i="33"/>
  <c r="D64" i="33"/>
  <c r="D65" i="33"/>
  <c r="D63" i="33"/>
  <c r="F60" i="33"/>
  <c r="G60" i="33"/>
  <c r="F61" i="33"/>
  <c r="G61" i="33"/>
  <c r="F62" i="33"/>
  <c r="G62" i="33"/>
  <c r="G59" i="33"/>
  <c r="F59" i="33"/>
  <c r="E60" i="33"/>
  <c r="E61" i="33"/>
  <c r="E62" i="33"/>
  <c r="E59" i="33"/>
  <c r="D60" i="33"/>
  <c r="D61" i="33"/>
  <c r="D62" i="33"/>
  <c r="D59" i="33"/>
  <c r="C60" i="33"/>
  <c r="C61" i="33"/>
  <c r="C62" i="33"/>
  <c r="C63" i="33"/>
  <c r="C64" i="33"/>
  <c r="C65" i="33"/>
  <c r="C66" i="33"/>
  <c r="C67" i="33"/>
  <c r="C68" i="33"/>
  <c r="C69" i="33"/>
  <c r="C70" i="33"/>
  <c r="C71" i="33"/>
  <c r="C72" i="33"/>
  <c r="C73" i="33"/>
  <c r="C74" i="33"/>
  <c r="C59" i="33"/>
  <c r="E56" i="33"/>
  <c r="F56" i="33"/>
  <c r="G56" i="33"/>
  <c r="E57" i="33"/>
  <c r="F57" i="33"/>
  <c r="G57" i="33"/>
  <c r="E58" i="33"/>
  <c r="F58" i="33"/>
  <c r="G58" i="33"/>
  <c r="G55" i="33"/>
  <c r="F55" i="33"/>
  <c r="E55" i="33"/>
  <c r="D56" i="33"/>
  <c r="D57" i="33"/>
  <c r="D58" i="33"/>
  <c r="D55" i="33"/>
  <c r="G52" i="33"/>
  <c r="G53" i="33"/>
  <c r="G54" i="33"/>
  <c r="G51" i="33"/>
  <c r="F52" i="33"/>
  <c r="F53" i="33"/>
  <c r="F54" i="33"/>
  <c r="F51" i="33"/>
  <c r="E52" i="33"/>
  <c r="E53" i="33"/>
  <c r="E54" i="33"/>
  <c r="E51" i="33"/>
  <c r="D52" i="33"/>
  <c r="D53" i="33"/>
  <c r="D54" i="33"/>
  <c r="D51" i="33"/>
  <c r="G45" i="33"/>
  <c r="G46" i="33"/>
  <c r="G47" i="33"/>
  <c r="G48" i="33"/>
  <c r="G49" i="33"/>
  <c r="G50" i="33"/>
  <c r="G44" i="33"/>
  <c r="G40" i="33"/>
  <c r="G41" i="33"/>
  <c r="G42" i="33"/>
  <c r="G43" i="33"/>
  <c r="G32" i="33"/>
  <c r="G33" i="33"/>
  <c r="G34" i="33"/>
  <c r="G35" i="33"/>
  <c r="G36" i="33"/>
  <c r="G37" i="33"/>
  <c r="G38" i="33"/>
  <c r="G31" i="33"/>
  <c r="G28" i="33"/>
  <c r="G29" i="33"/>
  <c r="G30" i="33"/>
  <c r="G27" i="33"/>
  <c r="G21" i="33"/>
  <c r="G22" i="33"/>
  <c r="G23" i="33"/>
  <c r="G24" i="33"/>
  <c r="G25" i="33"/>
  <c r="G26" i="33"/>
  <c r="G20" i="33"/>
  <c r="F45" i="33"/>
  <c r="F46" i="33"/>
  <c r="F47" i="33"/>
  <c r="F48" i="33"/>
  <c r="F49" i="33"/>
  <c r="F50" i="33"/>
  <c r="F44" i="33"/>
  <c r="G19" i="33"/>
  <c r="G18" i="33"/>
  <c r="G11" i="33"/>
  <c r="G12" i="33"/>
  <c r="G13" i="33"/>
  <c r="G14" i="33"/>
  <c r="G15" i="33"/>
  <c r="G16" i="33"/>
  <c r="G17" i="33"/>
  <c r="G10" i="33"/>
  <c r="G7" i="33"/>
  <c r="G8" i="33"/>
  <c r="G9" i="33"/>
  <c r="G6" i="33"/>
  <c r="G3" i="33"/>
  <c r="G4" i="33"/>
  <c r="G5" i="33"/>
  <c r="G2" i="33"/>
  <c r="F40" i="33"/>
  <c r="F41" i="33"/>
  <c r="F42" i="33"/>
  <c r="F43" i="33"/>
  <c r="F39" i="33"/>
  <c r="F32" i="33"/>
  <c r="F33" i="33"/>
  <c r="F34" i="33"/>
  <c r="F35" i="33"/>
  <c r="F36" i="33"/>
  <c r="F37" i="33"/>
  <c r="F38" i="33"/>
  <c r="F31" i="33"/>
  <c r="F28" i="33"/>
  <c r="F29" i="33"/>
  <c r="F30" i="33"/>
  <c r="F27" i="33"/>
  <c r="F21" i="33"/>
  <c r="F22" i="33"/>
  <c r="F23" i="33"/>
  <c r="F24" i="33"/>
  <c r="F25" i="33"/>
  <c r="F26" i="33"/>
  <c r="F20" i="33"/>
  <c r="F19" i="33"/>
  <c r="F18" i="33"/>
  <c r="F17" i="33"/>
  <c r="F16" i="33"/>
  <c r="F15" i="33"/>
  <c r="F14" i="33"/>
  <c r="F13" i="33"/>
  <c r="F12" i="33"/>
  <c r="F11" i="33"/>
  <c r="F10" i="33"/>
  <c r="F9" i="33"/>
  <c r="F8" i="33"/>
  <c r="F7" i="33"/>
  <c r="F6" i="33"/>
  <c r="F5" i="33"/>
  <c r="F4" i="33"/>
  <c r="F3" i="33"/>
  <c r="F2" i="33"/>
  <c r="E50" i="33"/>
  <c r="E45" i="33"/>
  <c r="E46" i="33"/>
  <c r="E47" i="33"/>
  <c r="E48" i="33"/>
  <c r="E49" i="33"/>
  <c r="E44" i="33"/>
  <c r="D45" i="33"/>
  <c r="D46" i="33"/>
  <c r="D47" i="33"/>
  <c r="D48" i="33"/>
  <c r="D49" i="33"/>
  <c r="D50" i="33"/>
  <c r="D44" i="33"/>
  <c r="C45" i="33"/>
  <c r="C46" i="33"/>
  <c r="C47" i="33"/>
  <c r="C48" i="33"/>
  <c r="C49" i="33"/>
  <c r="C50" i="33"/>
  <c r="C51" i="33"/>
  <c r="C52" i="33"/>
  <c r="C53" i="33"/>
  <c r="C54" i="33"/>
  <c r="C55" i="33"/>
  <c r="C56" i="33"/>
  <c r="C57" i="33"/>
  <c r="C58" i="33"/>
  <c r="C44" i="33"/>
  <c r="C41" i="33"/>
  <c r="C42" i="33"/>
  <c r="C43" i="33"/>
  <c r="H39" i="33"/>
  <c r="D43" i="33"/>
  <c r="E40" i="33"/>
  <c r="E41" i="33"/>
  <c r="E42" i="33"/>
  <c r="E43" i="33"/>
  <c r="E39" i="33"/>
  <c r="D40" i="33"/>
  <c r="D41" i="33"/>
  <c r="D42" i="33"/>
  <c r="D39" i="33"/>
  <c r="E32" i="33"/>
  <c r="E33" i="33"/>
  <c r="E34" i="33"/>
  <c r="E35" i="33"/>
  <c r="E36" i="33"/>
  <c r="E37" i="33"/>
  <c r="E38" i="33"/>
  <c r="E31" i="33"/>
  <c r="D32" i="33"/>
  <c r="D33" i="33"/>
  <c r="D34" i="33"/>
  <c r="D35" i="33"/>
  <c r="D36" i="33"/>
  <c r="D37" i="33"/>
  <c r="D38" i="33"/>
  <c r="D31" i="33"/>
  <c r="E28" i="33"/>
  <c r="E29" i="33"/>
  <c r="E30" i="33"/>
  <c r="E27" i="33"/>
  <c r="D28" i="33"/>
  <c r="D29" i="33"/>
  <c r="D30" i="33"/>
  <c r="D27" i="33"/>
  <c r="E21" i="33"/>
  <c r="E22" i="33"/>
  <c r="E23" i="33"/>
  <c r="E24" i="33"/>
  <c r="E25" i="33"/>
  <c r="E26" i="33"/>
  <c r="E20" i="33"/>
  <c r="D21" i="33"/>
  <c r="D22" i="33"/>
  <c r="D23" i="33"/>
  <c r="D24" i="33"/>
  <c r="D25" i="33"/>
  <c r="D26" i="33"/>
  <c r="D20" i="33"/>
  <c r="C21" i="33"/>
  <c r="C22" i="33"/>
  <c r="C23" i="33"/>
  <c r="C24" i="33"/>
  <c r="C25" i="33"/>
  <c r="C26" i="33"/>
  <c r="C27" i="33"/>
  <c r="C28" i="33"/>
  <c r="C29" i="33"/>
  <c r="C30" i="33"/>
  <c r="C31" i="33"/>
  <c r="C32" i="33"/>
  <c r="C33" i="33"/>
  <c r="C34" i="33"/>
  <c r="C35" i="33"/>
  <c r="C36" i="33"/>
  <c r="C37" i="33"/>
  <c r="C38" i="33"/>
  <c r="C39" i="33"/>
  <c r="C40" i="33"/>
  <c r="C20" i="33"/>
  <c r="C3" i="33"/>
  <c r="C4" i="33"/>
  <c r="C5" i="33"/>
  <c r="C6" i="33"/>
  <c r="C7" i="33"/>
  <c r="C8" i="33"/>
  <c r="C9" i="33"/>
  <c r="C10" i="33"/>
  <c r="C11" i="33"/>
  <c r="C12" i="33"/>
  <c r="C13" i="33"/>
  <c r="C14" i="33"/>
  <c r="C15" i="33"/>
  <c r="C16" i="33"/>
  <c r="C17" i="33"/>
  <c r="C18" i="33"/>
  <c r="C19" i="33"/>
  <c r="D19" i="33"/>
  <c r="D18" i="33"/>
  <c r="D11" i="33"/>
  <c r="D12" i="33"/>
  <c r="D13" i="33"/>
  <c r="D14" i="33"/>
  <c r="D15" i="33"/>
  <c r="D16" i="33"/>
  <c r="D17" i="33"/>
  <c r="D10" i="33"/>
  <c r="D7" i="33"/>
  <c r="D8" i="33"/>
  <c r="D9" i="33"/>
  <c r="D6" i="33"/>
  <c r="D3" i="33"/>
  <c r="D4" i="33"/>
  <c r="D5" i="33"/>
  <c r="D2" i="33"/>
  <c r="E19" i="33"/>
  <c r="E18" i="33"/>
  <c r="E17" i="33"/>
  <c r="E11" i="33"/>
  <c r="E12" i="33"/>
  <c r="E13" i="33"/>
  <c r="E14" i="33"/>
  <c r="E15" i="33"/>
  <c r="E16" i="33"/>
  <c r="E10" i="33"/>
  <c r="E7" i="33"/>
  <c r="E8" i="33"/>
  <c r="E9" i="33"/>
  <c r="E6" i="33"/>
  <c r="E5" i="33"/>
  <c r="E4" i="33"/>
  <c r="E3" i="33"/>
  <c r="E2" i="33"/>
  <c r="C2" i="33"/>
  <c r="B3" i="33"/>
  <c r="B4" i="33"/>
  <c r="B5"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B37" i="33"/>
  <c r="B38" i="33"/>
  <c r="B39" i="33"/>
  <c r="B40" i="33"/>
  <c r="B41" i="33"/>
  <c r="B42" i="33"/>
  <c r="B43" i="33"/>
  <c r="B44" i="33"/>
  <c r="B45" i="33"/>
  <c r="B46" i="33"/>
  <c r="B47" i="33"/>
  <c r="B48" i="33"/>
  <c r="B49" i="33"/>
  <c r="B50" i="33"/>
  <c r="B51" i="33"/>
  <c r="B52" i="33"/>
  <c r="B53" i="33"/>
  <c r="B54" i="33"/>
  <c r="B55" i="33"/>
  <c r="B56" i="33"/>
  <c r="B57" i="33"/>
  <c r="B58" i="33"/>
  <c r="B59" i="33"/>
  <c r="B60" i="33"/>
  <c r="B61" i="33"/>
  <c r="B62" i="33"/>
  <c r="B63" i="33"/>
  <c r="B64" i="33"/>
  <c r="B65" i="33"/>
  <c r="B66" i="33"/>
  <c r="B67" i="33"/>
  <c r="B68" i="33"/>
  <c r="B69" i="33"/>
  <c r="B70" i="33"/>
  <c r="B71" i="33"/>
  <c r="B72" i="33"/>
  <c r="B73" i="33"/>
  <c r="B74" i="33"/>
  <c r="B75" i="33"/>
  <c r="B76" i="33"/>
  <c r="B77" i="33"/>
  <c r="B78" i="33"/>
  <c r="B79" i="33"/>
  <c r="B80" i="33"/>
  <c r="B81" i="33"/>
  <c r="B82" i="33"/>
  <c r="B83" i="33"/>
  <c r="B84" i="33"/>
  <c r="B85" i="33"/>
  <c r="B86" i="33"/>
  <c r="B87" i="33"/>
  <c r="B88" i="33"/>
  <c r="B89" i="33"/>
  <c r="B90" i="33"/>
  <c r="B91" i="33"/>
  <c r="B92" i="33"/>
  <c r="B93" i="33"/>
  <c r="B94" i="33"/>
  <c r="B95" i="33"/>
  <c r="B96" i="33"/>
  <c r="B97" i="33"/>
  <c r="B98" i="33"/>
  <c r="B99" i="33"/>
  <c r="B2" i="33"/>
  <c r="A3" i="33"/>
  <c r="A4" i="33"/>
  <c r="A5" i="33"/>
  <c r="A6" i="33"/>
  <c r="A7" i="33"/>
  <c r="A8" i="33"/>
  <c r="A9" i="33"/>
  <c r="A10" i="33"/>
  <c r="A11" i="33"/>
  <c r="A12" i="33"/>
  <c r="A13" i="33"/>
  <c r="A14" i="33"/>
  <c r="A15" i="33"/>
  <c r="A16" i="33"/>
  <c r="A17" i="33"/>
  <c r="A18" i="33"/>
  <c r="A19" i="33"/>
  <c r="A20" i="33"/>
  <c r="A21" i="33"/>
  <c r="A22" i="33"/>
  <c r="A23" i="33"/>
  <c r="A24" i="33"/>
  <c r="A25" i="33"/>
  <c r="A26" i="33"/>
  <c r="A27" i="33"/>
  <c r="A28" i="33"/>
  <c r="A29" i="33"/>
  <c r="A30" i="33"/>
  <c r="A31" i="33"/>
  <c r="A32" i="33"/>
  <c r="A33" i="33"/>
  <c r="A34" i="33"/>
  <c r="A35" i="33"/>
  <c r="A36" i="33"/>
  <c r="A37" i="33"/>
  <c r="A38" i="33"/>
  <c r="A39" i="33"/>
  <c r="A40" i="33"/>
  <c r="A41" i="33"/>
  <c r="A42" i="33"/>
  <c r="A43" i="33"/>
  <c r="A44" i="33"/>
  <c r="A45" i="33"/>
  <c r="A46" i="33"/>
  <c r="A47" i="33"/>
  <c r="A48" i="33"/>
  <c r="A49" i="33"/>
  <c r="A50" i="33"/>
  <c r="A51" i="33"/>
  <c r="A52" i="33"/>
  <c r="A53" i="33"/>
  <c r="A54" i="33"/>
  <c r="A55" i="33"/>
  <c r="A56" i="33"/>
  <c r="A57" i="33"/>
  <c r="A58" i="33"/>
  <c r="A59" i="33"/>
  <c r="A60" i="33"/>
  <c r="A61" i="33"/>
  <c r="A62" i="33"/>
  <c r="A63" i="33"/>
  <c r="A64" i="33"/>
  <c r="A65" i="33"/>
  <c r="A66" i="33"/>
  <c r="A67" i="33"/>
  <c r="A68" i="33"/>
  <c r="A69" i="33"/>
  <c r="A70" i="33"/>
  <c r="A71" i="33"/>
  <c r="A72" i="33"/>
  <c r="A73" i="33"/>
  <c r="A74" i="33"/>
  <c r="A75" i="33"/>
  <c r="A76" i="33"/>
  <c r="A77" i="33"/>
  <c r="A78" i="33"/>
  <c r="A79" i="33"/>
  <c r="A80" i="33"/>
  <c r="A81" i="33"/>
  <c r="A82" i="33"/>
  <c r="A83" i="33"/>
  <c r="A84" i="33"/>
  <c r="A85" i="33"/>
  <c r="A86" i="33"/>
  <c r="A87" i="33"/>
  <c r="A88" i="33"/>
  <c r="A89" i="33"/>
  <c r="A90" i="33"/>
  <c r="A91" i="33"/>
  <c r="A92" i="33"/>
  <c r="A93" i="33"/>
  <c r="A94" i="33"/>
  <c r="A95" i="33"/>
  <c r="A96" i="33"/>
  <c r="A97" i="33"/>
  <c r="A98" i="33"/>
  <c r="A99" i="33"/>
  <c r="A2" i="33"/>
  <c r="G7" i="13"/>
  <c r="S18" i="23"/>
  <c r="I23" i="30"/>
  <c r="J22" i="30"/>
  <c r="I22" i="30"/>
  <c r="I17" i="20"/>
  <c r="I31" i="18"/>
  <c r="I32" i="18"/>
  <c r="I33" i="18"/>
  <c r="I30" i="18"/>
  <c r="I17" i="19"/>
  <c r="I13" i="19"/>
  <c r="I12" i="19"/>
  <c r="I11" i="19"/>
  <c r="G13" i="19"/>
  <c r="G10" i="19"/>
  <c r="L24" i="19"/>
  <c r="I20" i="18"/>
  <c r="I21" i="18"/>
  <c r="I24" i="13"/>
  <c r="I23" i="13"/>
  <c r="S19" i="23"/>
  <c r="G23" i="13"/>
  <c r="J24" i="13"/>
  <c r="H17" i="33"/>
  <c r="J23" i="13"/>
  <c r="H16" i="33"/>
  <c r="D22" i="30"/>
  <c r="H90" i="33"/>
  <c r="J11" i="19"/>
  <c r="H48" i="33"/>
  <c r="M24" i="23"/>
  <c r="M16" i="23"/>
  <c r="M15" i="23"/>
  <c r="M14" i="23"/>
  <c r="L28" i="13"/>
  <c r="M17" i="23"/>
  <c r="G22" i="20"/>
  <c r="G39" i="33"/>
  <c r="S16" i="23"/>
  <c r="G10" i="29"/>
  <c r="G23" i="30"/>
  <c r="G24" i="30"/>
  <c r="G22" i="30"/>
  <c r="G20" i="30"/>
  <c r="G23" i="20"/>
  <c r="J22" i="20"/>
  <c r="H71" i="33"/>
  <c r="M13" i="23"/>
  <c r="L25" i="30"/>
  <c r="J24" i="30"/>
  <c r="H92" i="33"/>
  <c r="J17" i="30"/>
  <c r="H86" i="33"/>
  <c r="J23" i="30"/>
  <c r="H91" i="33"/>
  <c r="T16" i="23"/>
  <c r="U16" i="23"/>
  <c r="I24" i="30"/>
  <c r="G12" i="20"/>
  <c r="G22" i="29"/>
  <c r="G21" i="29"/>
  <c r="G20" i="29"/>
  <c r="G19" i="29"/>
  <c r="G17" i="29"/>
  <c r="G16" i="29"/>
  <c r="G15" i="29"/>
  <c r="G14" i="29"/>
  <c r="G13" i="29"/>
  <c r="G12" i="29"/>
  <c r="G11" i="29"/>
  <c r="G8" i="29"/>
  <c r="G7" i="29"/>
  <c r="G22" i="28"/>
  <c r="G21" i="28"/>
  <c r="G19" i="28"/>
  <c r="G20" i="28"/>
  <c r="G18" i="28"/>
  <c r="G17" i="28"/>
  <c r="G16" i="28"/>
  <c r="G15" i="28"/>
  <c r="G14" i="28"/>
  <c r="G12" i="28"/>
  <c r="G11" i="28"/>
  <c r="G9" i="28"/>
  <c r="G8" i="28"/>
  <c r="G7" i="28"/>
  <c r="G19" i="30"/>
  <c r="G18" i="30"/>
  <c r="G17" i="30"/>
  <c r="G16" i="30"/>
  <c r="G15" i="30"/>
  <c r="G13" i="30"/>
  <c r="G12" i="30"/>
  <c r="G11" i="30"/>
  <c r="G10" i="30"/>
  <c r="G9" i="30"/>
  <c r="G8" i="30"/>
  <c r="G7" i="30"/>
  <c r="L34" i="18"/>
  <c r="J12" i="20"/>
  <c r="H63" i="33"/>
  <c r="J23" i="20"/>
  <c r="H72" i="33"/>
  <c r="J26" i="18"/>
  <c r="H37" i="33"/>
  <c r="J21" i="18"/>
  <c r="H32" i="33"/>
  <c r="J12" i="13"/>
  <c r="H6" i="33"/>
  <c r="J10" i="30"/>
  <c r="H80" i="33"/>
  <c r="J20" i="29"/>
  <c r="H118" i="33"/>
  <c r="J21" i="29"/>
  <c r="H119" i="33"/>
  <c r="J22" i="29"/>
  <c r="H120" i="33"/>
  <c r="J19" i="29"/>
  <c r="H117" i="33"/>
  <c r="J16" i="29"/>
  <c r="H115" i="33"/>
  <c r="J14" i="29"/>
  <c r="H113" i="33"/>
  <c r="J8" i="29"/>
  <c r="H108" i="33"/>
  <c r="J17" i="29"/>
  <c r="H116" i="33"/>
  <c r="J15" i="29"/>
  <c r="H114" i="33"/>
  <c r="J13" i="29"/>
  <c r="H112" i="33"/>
  <c r="J12" i="29"/>
  <c r="H111" i="33"/>
  <c r="J11" i="29"/>
  <c r="H110" i="33"/>
  <c r="J10" i="29"/>
  <c r="H109" i="33"/>
  <c r="J22" i="28"/>
  <c r="H106" i="33"/>
  <c r="J11" i="28"/>
  <c r="H96" i="33"/>
  <c r="J21" i="28"/>
  <c r="H105" i="33"/>
  <c r="J20" i="28"/>
  <c r="H104" i="33"/>
  <c r="J17" i="28"/>
  <c r="H101" i="33"/>
  <c r="J16" i="28"/>
  <c r="H100" i="33"/>
  <c r="J20" i="30"/>
  <c r="H89" i="33"/>
  <c r="J19" i="30"/>
  <c r="H88" i="33"/>
  <c r="J18" i="30"/>
  <c r="H87" i="33"/>
  <c r="J13" i="30"/>
  <c r="H83" i="33"/>
  <c r="J12" i="30"/>
  <c r="H82" i="33"/>
  <c r="J11" i="30"/>
  <c r="H81" i="33"/>
  <c r="G7" i="20"/>
  <c r="G8" i="20"/>
  <c r="G13" i="20"/>
  <c r="J7" i="18"/>
  <c r="H20" i="33"/>
  <c r="G19" i="20"/>
  <c r="S24" i="23"/>
  <c r="S23" i="23"/>
  <c r="S22" i="23"/>
  <c r="S20" i="23"/>
  <c r="S17" i="23"/>
  <c r="S15" i="23"/>
  <c r="S14" i="23"/>
  <c r="S13" i="23"/>
  <c r="M31" i="23"/>
  <c r="M22" i="23"/>
  <c r="L29" i="20"/>
  <c r="I23" i="20"/>
  <c r="I22" i="20"/>
  <c r="G11" i="19"/>
  <c r="G12" i="19"/>
  <c r="G9" i="19"/>
  <c r="J12" i="19"/>
  <c r="H49" i="33"/>
  <c r="J13" i="19"/>
  <c r="H50" i="33"/>
  <c r="I29" i="18"/>
  <c r="S21" i="23"/>
  <c r="S25" i="23"/>
  <c r="J30" i="18"/>
  <c r="H40" i="33"/>
  <c r="G33" i="18"/>
  <c r="G32" i="18"/>
  <c r="G31" i="18"/>
  <c r="G30" i="18"/>
  <c r="G24" i="13"/>
  <c r="G11" i="18"/>
  <c r="G22" i="13"/>
  <c r="J32" i="18"/>
  <c r="H42" i="33"/>
  <c r="J31" i="18"/>
  <c r="H41" i="33"/>
  <c r="J33" i="18"/>
  <c r="H43" i="33"/>
  <c r="N22" i="23"/>
  <c r="O22" i="23"/>
  <c r="L23" i="29"/>
  <c r="L23" i="28"/>
  <c r="I20" i="30"/>
  <c r="I19" i="30"/>
  <c r="I18" i="30"/>
  <c r="I17" i="30"/>
  <c r="J16" i="30"/>
  <c r="H85" i="33"/>
  <c r="I16" i="30"/>
  <c r="J15" i="30"/>
  <c r="H84" i="33"/>
  <c r="I15" i="30"/>
  <c r="I13" i="30"/>
  <c r="I12" i="30"/>
  <c r="I11" i="30"/>
  <c r="I10" i="30"/>
  <c r="J9" i="30"/>
  <c r="H79" i="33"/>
  <c r="I9" i="30"/>
  <c r="J8" i="30"/>
  <c r="H78" i="33"/>
  <c r="I8" i="30"/>
  <c r="J7" i="30"/>
  <c r="H77" i="33"/>
  <c r="I7" i="30"/>
  <c r="I15" i="29"/>
  <c r="I16" i="29"/>
  <c r="I22" i="29"/>
  <c r="I21" i="29"/>
  <c r="I20" i="29"/>
  <c r="I19" i="29"/>
  <c r="I17" i="29"/>
  <c r="I14" i="29"/>
  <c r="I13" i="29"/>
  <c r="I12" i="29"/>
  <c r="I11" i="29"/>
  <c r="I10" i="29"/>
  <c r="I8" i="29"/>
  <c r="J7" i="29"/>
  <c r="H107" i="33"/>
  <c r="I107" i="33"/>
  <c r="I7" i="29"/>
  <c r="I22" i="28"/>
  <c r="I21" i="28"/>
  <c r="I20" i="28"/>
  <c r="J19" i="28"/>
  <c r="H103" i="33"/>
  <c r="I19" i="28"/>
  <c r="J18" i="28"/>
  <c r="H102" i="33"/>
  <c r="I18" i="28"/>
  <c r="I17" i="28"/>
  <c r="I16" i="28"/>
  <c r="J15" i="28"/>
  <c r="H99" i="33"/>
  <c r="I15" i="28"/>
  <c r="J14" i="28"/>
  <c r="H98" i="33"/>
  <c r="I14" i="28"/>
  <c r="J12" i="28"/>
  <c r="H97" i="33"/>
  <c r="I12" i="28"/>
  <c r="I11" i="28"/>
  <c r="J9" i="28"/>
  <c r="H95" i="33"/>
  <c r="I9" i="28"/>
  <c r="J8" i="28"/>
  <c r="H94" i="33"/>
  <c r="I8" i="28"/>
  <c r="J7" i="28"/>
  <c r="I7" i="28"/>
  <c r="H93" i="33"/>
  <c r="I93" i="33"/>
  <c r="T18" i="23"/>
  <c r="I77" i="33"/>
  <c r="J25" i="30"/>
  <c r="J26" i="30"/>
  <c r="T22" i="23"/>
  <c r="U22" i="23"/>
  <c r="T24" i="23"/>
  <c r="U24" i="23"/>
  <c r="T23" i="23"/>
  <c r="U23" i="23"/>
  <c r="T20" i="23"/>
  <c r="U20" i="23"/>
  <c r="T19" i="23"/>
  <c r="U19" i="23"/>
  <c r="T15" i="23"/>
  <c r="T14" i="23"/>
  <c r="J23" i="28"/>
  <c r="J24" i="28"/>
  <c r="J23" i="29"/>
  <c r="J24" i="29"/>
  <c r="U18" i="23"/>
  <c r="T17" i="23"/>
  <c r="J93" i="33"/>
  <c r="T13" i="23"/>
  <c r="J77" i="33"/>
  <c r="T21" i="23"/>
  <c r="U14" i="23"/>
  <c r="U21" i="23"/>
  <c r="D33" i="23"/>
  <c r="J107" i="33"/>
  <c r="U17" i="23"/>
  <c r="D32" i="23"/>
  <c r="T25" i="23"/>
  <c r="U25" i="23"/>
  <c r="U13" i="23"/>
  <c r="D31" i="23"/>
  <c r="U15" i="23"/>
  <c r="I12" i="18"/>
  <c r="I11" i="18"/>
  <c r="J13" i="18"/>
  <c r="H26" i="33"/>
  <c r="M19" i="23"/>
  <c r="M20" i="23"/>
  <c r="M21" i="23"/>
  <c r="M25" i="23"/>
  <c r="M26" i="23"/>
  <c r="M28" i="23"/>
  <c r="M29" i="23"/>
  <c r="M30" i="23"/>
  <c r="M32" i="23"/>
  <c r="M27" i="23"/>
  <c r="M23" i="23"/>
  <c r="M18" i="23"/>
  <c r="M33" i="23"/>
  <c r="S27" i="23"/>
  <c r="J15" i="13"/>
  <c r="H9" i="33"/>
  <c r="G21" i="13"/>
  <c r="G20" i="13"/>
  <c r="G18" i="20"/>
  <c r="G27" i="20"/>
  <c r="I21" i="13"/>
  <c r="I20" i="13"/>
  <c r="G9" i="13"/>
  <c r="G10" i="13"/>
  <c r="G27" i="13"/>
  <c r="G24" i="18"/>
  <c r="G23" i="18"/>
  <c r="G22" i="18"/>
  <c r="G20" i="18"/>
  <c r="G18" i="18"/>
  <c r="G17" i="18"/>
  <c r="G16" i="18"/>
  <c r="G15" i="18"/>
  <c r="G13" i="18"/>
  <c r="G12" i="18"/>
  <c r="G10" i="18"/>
  <c r="G9" i="18"/>
  <c r="G8" i="18"/>
  <c r="G7" i="18"/>
  <c r="G8" i="19"/>
  <c r="G7" i="19"/>
  <c r="G15" i="19"/>
  <c r="G16" i="19"/>
  <c r="G17" i="19"/>
  <c r="G18" i="19"/>
  <c r="G20" i="19"/>
  <c r="G21" i="19"/>
  <c r="G14" i="20"/>
  <c r="G10" i="20"/>
  <c r="G9" i="20"/>
  <c r="G26" i="20"/>
  <c r="I22" i="18"/>
  <c r="I23" i="18"/>
  <c r="I24" i="18"/>
  <c r="I10" i="18"/>
  <c r="J17" i="20"/>
  <c r="H67" i="33"/>
  <c r="J21" i="19"/>
  <c r="H56" i="33"/>
  <c r="J9" i="19"/>
  <c r="H46" i="33"/>
  <c r="J8" i="18"/>
  <c r="H21" i="33"/>
  <c r="J16" i="18"/>
  <c r="H28" i="33"/>
  <c r="J15" i="18"/>
  <c r="H27" i="33"/>
  <c r="G13" i="13"/>
  <c r="J16" i="19"/>
  <c r="H52" i="33"/>
  <c r="J27" i="13"/>
  <c r="H19" i="33"/>
  <c r="J27" i="18"/>
  <c r="H38" i="33"/>
  <c r="J25" i="18"/>
  <c r="H36" i="33"/>
  <c r="J24" i="18"/>
  <c r="H35" i="33"/>
  <c r="J23" i="18"/>
  <c r="H34" i="33"/>
  <c r="J22" i="18"/>
  <c r="H33" i="33"/>
  <c r="J20" i="18"/>
  <c r="H31" i="33"/>
  <c r="J12" i="18"/>
  <c r="H25" i="33"/>
  <c r="J11" i="18"/>
  <c r="H24" i="33"/>
  <c r="J23" i="19"/>
  <c r="H58" i="33"/>
  <c r="J7" i="20"/>
  <c r="H59" i="33"/>
  <c r="J28" i="20"/>
  <c r="H76" i="33"/>
  <c r="J13" i="20"/>
  <c r="H64" i="33"/>
  <c r="J27" i="20"/>
  <c r="H75" i="33"/>
  <c r="J26" i="20"/>
  <c r="H74" i="33"/>
  <c r="J20" i="20"/>
  <c r="H70" i="33"/>
  <c r="J19" i="20"/>
  <c r="H69" i="33"/>
  <c r="J18" i="20"/>
  <c r="H68" i="33"/>
  <c r="J16" i="20"/>
  <c r="H66" i="33"/>
  <c r="J14" i="20"/>
  <c r="H65" i="33"/>
  <c r="J10" i="20"/>
  <c r="H62" i="33"/>
  <c r="J9" i="20"/>
  <c r="H61" i="33"/>
  <c r="J8" i="20"/>
  <c r="H60" i="33"/>
  <c r="J22" i="19"/>
  <c r="H57" i="33"/>
  <c r="J20" i="19"/>
  <c r="H55" i="33"/>
  <c r="J18" i="19"/>
  <c r="H54" i="33"/>
  <c r="J17" i="19"/>
  <c r="H53" i="33"/>
  <c r="J15" i="19"/>
  <c r="H51" i="33"/>
  <c r="J10" i="19"/>
  <c r="H47" i="33"/>
  <c r="J8" i="19"/>
  <c r="H45" i="33"/>
  <c r="J7" i="19"/>
  <c r="I8" i="19"/>
  <c r="J18" i="18"/>
  <c r="H30" i="33"/>
  <c r="J17" i="18"/>
  <c r="H29" i="33"/>
  <c r="J10" i="18"/>
  <c r="H23" i="33"/>
  <c r="J9" i="18"/>
  <c r="H22" i="33"/>
  <c r="J26" i="13"/>
  <c r="H18" i="33"/>
  <c r="J18" i="13"/>
  <c r="H11" i="33"/>
  <c r="J22" i="13"/>
  <c r="H15" i="33"/>
  <c r="J21" i="13"/>
  <c r="H14" i="33"/>
  <c r="J20" i="13"/>
  <c r="H13" i="33"/>
  <c r="J19" i="13"/>
  <c r="H12" i="33"/>
  <c r="J17" i="13"/>
  <c r="H10" i="33"/>
  <c r="J14" i="13"/>
  <c r="H8" i="33"/>
  <c r="J13" i="13"/>
  <c r="H7" i="33"/>
  <c r="J10" i="13"/>
  <c r="H5" i="33"/>
  <c r="J9" i="13"/>
  <c r="H4" i="33"/>
  <c r="J8" i="13"/>
  <c r="H3" i="33"/>
  <c r="J7" i="13"/>
  <c r="H2" i="33"/>
  <c r="I13" i="20"/>
  <c r="I28" i="20"/>
  <c r="I27" i="20"/>
  <c r="I26" i="20"/>
  <c r="I20" i="20"/>
  <c r="I19" i="20"/>
  <c r="I18" i="20"/>
  <c r="I16" i="20"/>
  <c r="I14" i="20"/>
  <c r="I7" i="20"/>
  <c r="I10" i="20"/>
  <c r="I9" i="20"/>
  <c r="I8" i="20"/>
  <c r="I21" i="19"/>
  <c r="I23" i="19"/>
  <c r="I22" i="19"/>
  <c r="I20" i="19"/>
  <c r="I16" i="19"/>
  <c r="I18" i="19"/>
  <c r="I15" i="19"/>
  <c r="I9" i="19"/>
  <c r="I10" i="19"/>
  <c r="I7" i="19"/>
  <c r="I7" i="18"/>
  <c r="I27" i="18"/>
  <c r="I26" i="18"/>
  <c r="I25" i="18"/>
  <c r="I18" i="18"/>
  <c r="I17" i="18"/>
  <c r="I16" i="18"/>
  <c r="I15" i="18"/>
  <c r="I13" i="18"/>
  <c r="I9" i="18"/>
  <c r="I8" i="18"/>
  <c r="I27" i="13"/>
  <c r="I26" i="13"/>
  <c r="I22" i="13"/>
  <c r="I19" i="13"/>
  <c r="I18" i="13"/>
  <c r="I17" i="13"/>
  <c r="I15" i="13"/>
  <c r="I14" i="13"/>
  <c r="I13" i="13"/>
  <c r="I12" i="13"/>
  <c r="I9" i="13"/>
  <c r="I10" i="13"/>
  <c r="I8" i="13"/>
  <c r="I7" i="13"/>
  <c r="I20" i="33"/>
  <c r="I2" i="33"/>
  <c r="N24" i="23"/>
  <c r="H44" i="33"/>
  <c r="I44" i="33"/>
  <c r="N16" i="23"/>
  <c r="O16" i="23"/>
  <c r="J28" i="13"/>
  <c r="J29" i="13"/>
  <c r="N17" i="23"/>
  <c r="J34" i="18"/>
  <c r="J35" i="18"/>
  <c r="N15" i="23"/>
  <c r="O15" i="23"/>
  <c r="N26" i="23"/>
  <c r="O26" i="23"/>
  <c r="J24" i="19"/>
  <c r="J25" i="19"/>
  <c r="N20" i="23"/>
  <c r="O20" i="23"/>
  <c r="N32" i="23"/>
  <c r="O32" i="23"/>
  <c r="N30" i="23"/>
  <c r="O30" i="23"/>
  <c r="F33" i="23"/>
  <c r="N29" i="23"/>
  <c r="O29" i="23"/>
  <c r="F32" i="23"/>
  <c r="N28" i="23"/>
  <c r="O28" i="23"/>
  <c r="F31" i="23"/>
  <c r="N25" i="23"/>
  <c r="O25" i="23"/>
  <c r="N14" i="23"/>
  <c r="O14" i="23"/>
  <c r="N21" i="23"/>
  <c r="O21" i="23"/>
  <c r="N19" i="23"/>
  <c r="N13" i="23"/>
  <c r="J2" i="33"/>
  <c r="O17" i="23"/>
  <c r="N18" i="23"/>
  <c r="O24" i="23"/>
  <c r="N23" i="23"/>
  <c r="O23" i="23"/>
  <c r="D29" i="23"/>
  <c r="O19" i="23"/>
  <c r="J44" i="33"/>
  <c r="O18" i="23"/>
  <c r="D28" i="23"/>
  <c r="F28" i="23"/>
  <c r="J20" i="33"/>
  <c r="O13" i="23"/>
  <c r="F29" i="23"/>
  <c r="G16" i="20"/>
  <c r="G17" i="20"/>
  <c r="G20" i="20"/>
  <c r="G22" i="19"/>
  <c r="G28" i="20"/>
  <c r="G23" i="19"/>
  <c r="G25" i="18"/>
  <c r="G21" i="18"/>
  <c r="G27" i="18"/>
  <c r="G26" i="18"/>
  <c r="D27" i="23"/>
  <c r="F27" i="23"/>
  <c r="G26" i="13"/>
  <c r="G14" i="13"/>
  <c r="G18" i="13"/>
  <c r="G15" i="13"/>
  <c r="G12" i="13"/>
  <c r="G8" i="13"/>
  <c r="G19" i="13"/>
  <c r="G17" i="13"/>
  <c r="I123" i="33" l="1"/>
  <c r="N31" i="23"/>
  <c r="J29" i="20"/>
  <c r="J30" i="20" s="1"/>
  <c r="N27" i="23" l="1"/>
  <c r="O31" i="23"/>
  <c r="N33" i="23" l="1"/>
  <c r="O27" i="23"/>
  <c r="D30" i="23" s="1"/>
  <c r="F30" i="23" s="1"/>
  <c r="F34" i="23" s="1"/>
  <c r="J59" i="33"/>
  <c r="C11" i="23" l="1"/>
  <c r="C12" i="23"/>
  <c r="T27" i="23"/>
  <c r="O33" i="23"/>
  <c r="U27" i="23" l="1"/>
  <c r="J123" i="33"/>
</calcChain>
</file>

<file path=xl/sharedStrings.xml><?xml version="1.0" encoding="utf-8"?>
<sst xmlns="http://schemas.openxmlformats.org/spreadsheetml/2006/main" count="723" uniqueCount="578">
  <si>
    <t>Welcome to innocent's hero supplier programme, refreshed with new social sustainability content in 2020!</t>
  </si>
  <si>
    <t>Here at innocent, we think it's very important that we take full responsibility for our impact on society and the environment. Climate change is one of the biggest challenges facing humankind right now. That's why we're doing everything we can to keep global warming below 1.5 degrees. But to do our bit for the planet, we also need to help protect biodiversity, be good water stewards, and help tackle pollution and waste by working towards a circular economy where we reuse and recycle everything. 
This is where we need your help as our supply partners. The Hero Supplier Programme is how we can work together on the journey towards a more sustainable future for us all. It sets a clear vision for what we want to see from you on sustainability and helps us track and reward good practice.
At innocent, we like people. We think it’s only right that all people are treated with dignity and respect and in accordance with their fundamental human rights. That’s why we take human rights within our business very seriously, and we’ve created our own human rights policy based on international standards, which prohibits any form of forced labour and includes guidelines on things like workplace health and working hours. Since launching our policy, we’ve put human rights standards into our supplier contracts and have programmes in place to make sure we recognise where we could do better. We make sure that all our employees are trained on human rights, we do our research and visit our suppliers as much as possible to check on working conditions. This approach takes a bit more time and can be costly, but it’s important that we leave no stone, or berry, unturned. All of this is because people are at the heart of our business. You as a supplier are a key partner for us, in helping us ensure those people are protected and empowered to do a great job.
In order to dig a little deeper and understand how you as a supplier are ensuring people in our supply chain are protected, we’ve developed this questionnaire to find out a little more and go “beyond auditing”. We know you’ve undertaken social audits like the Supplier Guiding Principles already, but this questionnaire aims to highlight the things you as a supplier are doing brilliantly, and where there is opportunity to improve your social sustainability.
If you’d like to read more about our human rights policy, you can check it out here:</t>
  </si>
  <si>
    <t>innocent human rights policy</t>
  </si>
  <si>
    <t>site details</t>
  </si>
  <si>
    <t>Name of your business</t>
  </si>
  <si>
    <t>Your site address</t>
  </si>
  <si>
    <t>Date of checklist completion</t>
  </si>
  <si>
    <t>About you</t>
  </si>
  <si>
    <t>Your name</t>
  </si>
  <si>
    <t>Your role</t>
  </si>
  <si>
    <t>Your email</t>
  </si>
  <si>
    <t>To get started, enter your site details in the box above.</t>
  </si>
  <si>
    <r>
      <rPr>
        <sz val="24"/>
        <color theme="0" tint="-0.499984740745262"/>
        <rFont val="innocent book"/>
      </rPr>
      <t>On each tab, please</t>
    </r>
    <r>
      <rPr>
        <sz val="24"/>
        <color rgb="FF5A9A2A"/>
        <rFont val="innocent book"/>
      </rPr>
      <t xml:space="preserve"> </t>
    </r>
    <r>
      <rPr>
        <sz val="24"/>
        <color rgb="FFFF0000"/>
        <rFont val="innocent book"/>
      </rPr>
      <t xml:space="preserve">(1) </t>
    </r>
    <r>
      <rPr>
        <sz val="24"/>
        <color theme="0" tint="-0.499984740745262"/>
        <rFont val="innocent book"/>
      </rPr>
      <t>select the drop down, and if 'yes'</t>
    </r>
    <r>
      <rPr>
        <sz val="24"/>
        <color rgb="FF5A9A2A"/>
        <rFont val="innocent book"/>
      </rPr>
      <t xml:space="preserve"> </t>
    </r>
    <r>
      <rPr>
        <sz val="24"/>
        <color rgb="FFFF0000"/>
        <rFont val="innocent book"/>
      </rPr>
      <t>(2)</t>
    </r>
    <r>
      <rPr>
        <sz val="24"/>
        <color rgb="FF5A9A2A"/>
        <rFont val="innocent book"/>
      </rPr>
      <t xml:space="preserve"> </t>
    </r>
    <r>
      <rPr>
        <sz val="24"/>
        <color theme="0" tint="-0.499984740745262"/>
        <rFont val="innocent book"/>
      </rPr>
      <t xml:space="preserve">enter supporting information. Review scores on the final tab. </t>
    </r>
  </si>
  <si>
    <t>environmental management</t>
  </si>
  <si>
    <t>protecting the environment is an integral part of our business mentality</t>
  </si>
  <si>
    <t>Criteria</t>
  </si>
  <si>
    <t>How do I know we have done it?</t>
  </si>
  <si>
    <t>Points available</t>
  </si>
  <si>
    <t xml:space="preserve">Do we meet this criterion? </t>
  </si>
  <si>
    <t>Please explain exactly how you meet the criteria</t>
  </si>
  <si>
    <t>Complete?</t>
  </si>
  <si>
    <t>Score</t>
  </si>
  <si>
    <t>Factory performance</t>
  </si>
  <si>
    <t xml:space="preserve">FP1 </t>
  </si>
  <si>
    <t>There is a system in place to monitor changes to environmental regulation &amp; legislation</t>
  </si>
  <si>
    <t xml:space="preserve">Do you have a system in place to keep on top of regulatory and legislative changes? If so what does it look like?  </t>
  </si>
  <si>
    <t>FP2</t>
  </si>
  <si>
    <t>Regular audits of environmental performance are conducted by a suitably trained, named/specified person (internal or external)</t>
  </si>
  <si>
    <t xml:space="preserve">Is there a specified person conducting regular audits? </t>
  </si>
  <si>
    <t>FP3</t>
  </si>
  <si>
    <t>An action plan has been created with details of how environmental targets will be met</t>
  </si>
  <si>
    <t xml:space="preserve">Is there an action plan for meeting environmental targets? </t>
  </si>
  <si>
    <t>FP4</t>
  </si>
  <si>
    <t xml:space="preserve">Site environmental performance and targets are prominently presented in public areas on site. </t>
  </si>
  <si>
    <t xml:space="preserve">Are environmental targets visible to staff and site visitors? </t>
  </si>
  <si>
    <t xml:space="preserve">People &amp; responsibility </t>
  </si>
  <si>
    <t>PR1</t>
  </si>
  <si>
    <t>Staff receive training on at least an annual basis on principles of sustainability and how to operate in an environmentally friendly way</t>
  </si>
  <si>
    <t>Do staff receive training on sustainability and environmental priority issues for the site? If so, how frequently and who leads the training?</t>
  </si>
  <si>
    <t>PR2</t>
  </si>
  <si>
    <t>Environmental roles and responsibilities are clearly defined for relevant members of staff and are built into personal objectives</t>
  </si>
  <si>
    <t xml:space="preserve">Do you have clear environmental objectives translated into the roles and responsibilities of individual staff members? </t>
  </si>
  <si>
    <t>PR3</t>
  </si>
  <si>
    <t xml:space="preserve">There is a named senior manager with accountability for site environmental performance. </t>
  </si>
  <si>
    <t xml:space="preserve">Is there a named senior manager with accountability for site environmental performance? </t>
  </si>
  <si>
    <t>PR4</t>
  </si>
  <si>
    <t>Senior management have their pay or bonus linked to the site's performance on environmental/sustainability targets</t>
  </si>
  <si>
    <t xml:space="preserve">Are senior management remunerated based on the realisation of environmental/sustainability objectives or targets? </t>
  </si>
  <si>
    <t>Site-level impacts &amp; supply chain</t>
  </si>
  <si>
    <t>SS1</t>
  </si>
  <si>
    <t>Site environmental impacts have been identified and are recorded regularly by a suitably trained, named person (internal or external)</t>
  </si>
  <si>
    <t xml:space="preserve">Have you completed an exercise to identify your site's main environmental impacts and the likelihood of them occurring? </t>
  </si>
  <si>
    <t>SS2</t>
  </si>
  <si>
    <t xml:space="preserve">The site has an externally verified Environmental Management System (EMS) </t>
  </si>
  <si>
    <t>Is your site certified to ISO14001, EMAS or another externally verified EMS? If so, when will it be renewed?</t>
  </si>
  <si>
    <t>SS3</t>
  </si>
  <si>
    <t>The risks of severe weather impacting your site's ability to operate have been assessed</t>
  </si>
  <si>
    <t>Have you assessed the impact of severe weather on your site's ability to function as a business (e.g. could flooding, drought or extreme heat affect the site)?</t>
  </si>
  <si>
    <t>SS4</t>
  </si>
  <si>
    <t>The risks of severe weather impacting your site's supply chain have been assessed</t>
  </si>
  <si>
    <t xml:space="preserve">Have you assessed the impact of severe weather on your site's supply chain (e.g. agricultural producers, logistics routes)? If so, what were the findings from the assessment? </t>
  </si>
  <si>
    <t>SS5</t>
  </si>
  <si>
    <t>The site can demonstrate a comprehensive programme is in place to help its suppliers improve their sustainability performance</t>
  </si>
  <si>
    <t xml:space="preserve">Do you work with suppliers to improve their sustainability performance by setting targets and tracking progress? </t>
  </si>
  <si>
    <t>SS6</t>
  </si>
  <si>
    <t>There are management systems in place to maintain (if not improve) biodiversity on and around your site</t>
  </si>
  <si>
    <t>Are systems in place to maintain and improve biodiversity on and around your site?</t>
  </si>
  <si>
    <t>SS7</t>
  </si>
  <si>
    <t>Ingredients supply is certified for environmental sustainability</t>
  </si>
  <si>
    <t>Is the majority of ingredients used on site certified by one or more of the following certifications: SAI Farm Sustainability Assessment, Fairtrade International, Rainforest Alliance, Organic, FairWild, Global Gap, Red Tractor? (See links in the box below)</t>
  </si>
  <si>
    <t>SS8</t>
  </si>
  <si>
    <t>Ingredients have been grown on farms with on-site generation of renewable energy or that source renewable energy</t>
  </si>
  <si>
    <t xml:space="preserve">Are the farms that grow ingredients using renewable electricity? If yes, what proportion of ingredients comes from farms with onsite renewables? </t>
  </si>
  <si>
    <t xml:space="preserve">Corporate sustainability </t>
  </si>
  <si>
    <t>CS1</t>
  </si>
  <si>
    <t>There is an environmental policy in place which is owned by a board member and is visible to all staff</t>
  </si>
  <si>
    <t xml:space="preserve">Does your company have an environmental policy? Is the policy available and visible to employees at the site? </t>
  </si>
  <si>
    <t>CS2</t>
  </si>
  <si>
    <t>The company has sustainability principles built into its overall vision/mission or values</t>
  </si>
  <si>
    <t xml:space="preserve">Does the company have sustainability as part of its vision/mission or in its values? </t>
  </si>
  <si>
    <t>(Maximum score:</t>
  </si>
  <si>
    <t>)</t>
  </si>
  <si>
    <t>Links to certifications for question SS7</t>
  </si>
  <si>
    <t xml:space="preserve">  Section score</t>
  </si>
  <si>
    <t>SAI Farm Sustainability Assessment</t>
  </si>
  <si>
    <t>Fairtrade International</t>
  </si>
  <si>
    <t>Rainforest Alliance</t>
  </si>
  <si>
    <t>FairWild</t>
  </si>
  <si>
    <t>Global Gap</t>
  </si>
  <si>
    <t>Red Tractor</t>
  </si>
  <si>
    <t xml:space="preserve">energy &amp; greenhouse gases </t>
  </si>
  <si>
    <t>we are doing our bit to keep climate change below 1.5 degrees</t>
  </si>
  <si>
    <t xml:space="preserve">Energy </t>
  </si>
  <si>
    <t>E1</t>
  </si>
  <si>
    <t>There is regular monitoring and recording of total site energy usage</t>
  </si>
  <si>
    <t xml:space="preserve">Do you monitor site energy use? </t>
  </si>
  <si>
    <t>E2</t>
  </si>
  <si>
    <t>Energy submetering has been installed and is used for reporting KPI data for innocent production</t>
  </si>
  <si>
    <t>Does the site have energy submeters for production lines? If yes, are these used for reporting innocent KPI data?</t>
  </si>
  <si>
    <t>E3</t>
  </si>
  <si>
    <t>The site has set an energy efficiency baseline and time-bound reduction targets are in place. The site has demonstrable plans and sufficient resources in place to meet the targets</t>
  </si>
  <si>
    <t>Have energy efficiency targets been set? What is the target year, and is there a clear action plan to meet the target?</t>
  </si>
  <si>
    <t>E4</t>
  </si>
  <si>
    <t>The site has conducted a feasibility study, including a cost analysis of switching to renewable sources of energy</t>
  </si>
  <si>
    <t xml:space="preserve">Have you completed research into switching your energy to renewable sources? Do you have documentation that shows any feasibility studies that have been completed? </t>
  </si>
  <si>
    <t>E5</t>
  </si>
  <si>
    <t>The site is using renewable electricity (from either onsite generation or purchased from an energy supplier)</t>
  </si>
  <si>
    <t xml:space="preserve">Are you sourcing renewable electricity? Is it from onsite generation or 3rd party certificates? How much of your electricity supply is renewable? </t>
  </si>
  <si>
    <t>E6</t>
  </si>
  <si>
    <t>The site is sourcing heat and/or gas from renewable sources (from either onsite generation or purchased from a third party), or from CHP</t>
  </si>
  <si>
    <t>Are you sourcing renewable heat and/or gas? How much of your  supply is renewable? Do you have evidence to support this?</t>
  </si>
  <si>
    <t>E7</t>
  </si>
  <si>
    <t>The site engages energy specialists to identify energy saving opportunities</t>
  </si>
  <si>
    <t>Does the site contract or partner with energy advisors, for example an 'energy as a service' supply agreement?</t>
  </si>
  <si>
    <t>Greenhouse Gas Emissions</t>
  </si>
  <si>
    <t>GHG1</t>
  </si>
  <si>
    <t>The site meets legal requirements for greenhouse gas and other emissions to air</t>
  </si>
  <si>
    <t xml:space="preserve">Are you aware of all relevant legal requirements and do you have evidence of meeting the legislation? </t>
  </si>
  <si>
    <t>GHG2</t>
  </si>
  <si>
    <t>The site has completed a carbon footprint to identify its major sources of emissions</t>
  </si>
  <si>
    <t>Has the site measured its GHG emissions? If yes, was a recognised measurement standard used?</t>
  </si>
  <si>
    <t>GHG3</t>
  </si>
  <si>
    <t>The site has set a GHG emissions baseline and time-bound reduction targets are in place. The site has demonstrable plans and sufficient resource in place to meet the targets</t>
  </si>
  <si>
    <t>Have greenhouse gas efficiency targets been set? What is the target year, and is there a clear action plan to meet the target?</t>
  </si>
  <si>
    <t>GHG4</t>
  </si>
  <si>
    <t>The site is incorporating its supply chain impacts (i.e. scope 3) into GHG emission management plans and is actively working with suppliers to reduce their emissions</t>
  </si>
  <si>
    <t xml:space="preserve">Have you completed a supply chain GHG assessment to measure GHG emissions along your full supply chain? What evidence do you have of working with suppliers to reduce their impacts? </t>
  </si>
  <si>
    <t>Reporting</t>
  </si>
  <si>
    <t>EGR1</t>
  </si>
  <si>
    <t xml:space="preserve">Energy efficiency and GHG emissions targets and progress are visible in a prominent area onsite; staff are updated on progress; and senior management are briefed on progress. </t>
  </si>
  <si>
    <t xml:space="preserve">Are the targets visible and regularly updated? Are staff updated? Are they included in briefs to senior management? </t>
  </si>
  <si>
    <t>EGR2</t>
  </si>
  <si>
    <t>A named senior manager is responsible for progress against greenhouse gas emissions reduction targets.</t>
  </si>
  <si>
    <t xml:space="preserve">Is there a named senior manager with accountability for overall GHG performance? </t>
  </si>
  <si>
    <t>EGR3</t>
  </si>
  <si>
    <t>The site, or wider company is disclosing information about its GHG emissions</t>
  </si>
  <si>
    <t xml:space="preserve">Do you publicise your targets for GHG emission reductions? Do you disclose your annual progress against these targets? </t>
  </si>
  <si>
    <t>EGR4</t>
  </si>
  <si>
    <t>Energy and/or GHG emission reductions are verified externally</t>
  </si>
  <si>
    <t xml:space="preserve">Are any quoted emissions reductions verified by an external third party expert? Do you have certification? </t>
  </si>
  <si>
    <t>EGR5</t>
  </si>
  <si>
    <t>The site can demonstrate continuous improvement in GHG reductions against targets over the last 3 (or more) years</t>
  </si>
  <si>
    <t xml:space="preserve">Has the site made progress against its targets over in the past years? </t>
  </si>
  <si>
    <t>EGR6</t>
  </si>
  <si>
    <t xml:space="preserve">Staff receive training on at least an annual basis on energy efficiency and on how they can help to meet energy targets </t>
  </si>
  <si>
    <t xml:space="preserve">Do staff receive training on energy efficiency priority issues for the site? </t>
  </si>
  <si>
    <t>EGR7</t>
  </si>
  <si>
    <t>The company has signed up to the RE100 initiative</t>
  </si>
  <si>
    <t xml:space="preserve">Has the company committed to RE100? </t>
  </si>
  <si>
    <t>EGR8</t>
  </si>
  <si>
    <t>The company has committed to or has an approved  target under the Science Based Target initiative to support the mission to keep climate change to 2 degrees of global warming or less</t>
  </si>
  <si>
    <t xml:space="preserve">Have you formally committed to a Science Based Target? 
Have you had your target approved? </t>
  </si>
  <si>
    <t xml:space="preserve">Transport of fresh fruit to the site </t>
  </si>
  <si>
    <t>L0</t>
  </si>
  <si>
    <t xml:space="preserve">Do you own or operate your own logistics fleet? </t>
  </si>
  <si>
    <t>N/A</t>
  </si>
  <si>
    <t>L1</t>
  </si>
  <si>
    <t>Cabs and trailers have been optimised for weight and aerodynamics</t>
  </si>
  <si>
    <t>What steps have been taken to optimise fleet fuel efficiency?</t>
  </si>
  <si>
    <t>L2</t>
  </si>
  <si>
    <t>Vehicle maintenance, including tyre replacements, maintain optimal fuel efficiency</t>
  </si>
  <si>
    <t>How does the maintenance regime optimise fuel efficiency? Are premium, more efficient replacement tyres purchased?</t>
  </si>
  <si>
    <t>L3</t>
  </si>
  <si>
    <t>There is a named senior manager with accountability for fleet's fuel efficiency</t>
  </si>
  <si>
    <t xml:space="preserve">Is there a named senior manager with accountability for fuel efficiency and other environmental issues? </t>
  </si>
  <si>
    <t>L4</t>
  </si>
  <si>
    <t>The company provides its drivers with fuel-efficient driver training</t>
  </si>
  <si>
    <t>Is there evidence of training of all drivers in fuel-efficient or eco-driving techniques?</t>
  </si>
  <si>
    <t>water</t>
  </si>
  <si>
    <t>we continuously improve our water use and are good water stewards in areas of water stress</t>
  </si>
  <si>
    <t xml:space="preserve">How do I know we have done it? </t>
  </si>
  <si>
    <t>Water usage and effluent</t>
  </si>
  <si>
    <t>W1</t>
  </si>
  <si>
    <t>Pollution control and prevention measures are in place</t>
  </si>
  <si>
    <t xml:space="preserve">Do you have a way to control water pollution as a result of your operations? Is there a process in place to prevent polluted materials entering surface drains of other water bodies? </t>
  </si>
  <si>
    <t>W2</t>
  </si>
  <si>
    <t>The site meets all relevant water abstraction and trade discharge legislation and holds appropriate licenses</t>
  </si>
  <si>
    <t xml:space="preserve">Are you aware of all relevant legal requirements for water abstraction and discharge? </t>
  </si>
  <si>
    <t>W3</t>
  </si>
  <si>
    <t>Water use is monitored by department/sub level and used for innocent KPI reporting</t>
  </si>
  <si>
    <t>Do you have water monitoring equipment set up on all major water using pieces of equipment? Are submeter values used to report innocent KPI data?</t>
  </si>
  <si>
    <t>W4</t>
  </si>
  <si>
    <t>The site has set a baseline and time-bound water reduction targets are in place. The site has demonstrable plans and sufficient resource in place to meet the targets.</t>
  </si>
  <si>
    <t>Have water efficiency targets been set? What is the target year, and is there a clear action plan to meet the target?</t>
  </si>
  <si>
    <t>EF1</t>
  </si>
  <si>
    <t>Effluent is reused and/or treated in treatment works on site</t>
  </si>
  <si>
    <t>Is effluent treated on site? Is effluent reused on site, e.g. for irrigation or heating/cooling?</t>
  </si>
  <si>
    <t>EF2</t>
  </si>
  <si>
    <t>Effluent is monitored for volume and/or loading</t>
  </si>
  <si>
    <t xml:space="preserve">Is effluent monitored? If yes, how is it monitored and what records are kept? </t>
  </si>
  <si>
    <t>EF3</t>
  </si>
  <si>
    <t>Recovered material from on-site effluent treatment is used sustainably</t>
  </si>
  <si>
    <t>Is material recovered for generating bioenergy, for fertiliser or  other use?</t>
  </si>
  <si>
    <t>Catchment Management</t>
  </si>
  <si>
    <t>C1</t>
  </si>
  <si>
    <t>The site has completed an impact assessment to assess water use and pollution impacts on environment and community</t>
  </si>
  <si>
    <t>Has an environmental impact assessment for water use and discharges been completed? Have risks to the local environment and community been assessed and documented?</t>
  </si>
  <si>
    <t>C2</t>
  </si>
  <si>
    <t xml:space="preserve">The site is aware of the levels of water stress in their catchment area (i.e. drought, flooding, water quality issue) </t>
  </si>
  <si>
    <t>Have you used the WWF Water Risk Filter or another approach to assess local water stress? Water stressed is rating of 3 or more on Water Risk Filter.</t>
  </si>
  <si>
    <t>C3</t>
  </si>
  <si>
    <t>If in a water-stressed area, the site is engaged with catchment management and engages in water stewardship programmes</t>
  </si>
  <si>
    <t xml:space="preserve">Are there any catchment management programmes available in your area? </t>
  </si>
  <si>
    <t>C4</t>
  </si>
  <si>
    <t>The site understands the water related risk within its supply chain and is actively engaging its suppliers to mitigate their risks</t>
  </si>
  <si>
    <t xml:space="preserve">Have you identified your supply chain risks associated with water? Are you working with your suppliers to mitigate potential water risks along your supply chain? </t>
  </si>
  <si>
    <t>WR1</t>
  </si>
  <si>
    <t xml:space="preserve">Water reduction targets and progress are visible in a prominent area onsite, staff are  updated on progress, and senior management are briefed on progress. </t>
  </si>
  <si>
    <t>WR2</t>
  </si>
  <si>
    <t>The site can demonstrate continuous improvement in water efficiency against targets over the last 3 (or more) years</t>
  </si>
  <si>
    <t>WR3</t>
  </si>
  <si>
    <t>A named senior manager is responsible for progress against water reduction targets.</t>
  </si>
  <si>
    <t>Is there a named senior manager with accountability for water efficiency? If so, what is their name and job title?</t>
  </si>
  <si>
    <t>WR4</t>
  </si>
  <si>
    <t xml:space="preserve">Staff receive training on at least an annual basis on water use and on how they can help to meet water targets </t>
  </si>
  <si>
    <t>Do staff receive training on water issues for the site? If so, how frequently and who leads the training?</t>
  </si>
  <si>
    <t>waste &amp; resources</t>
  </si>
  <si>
    <t>we send zero waste to landfill, and instead reuse or recycle everything</t>
  </si>
  <si>
    <t>Waste monitoring</t>
  </si>
  <si>
    <t>WM1</t>
  </si>
  <si>
    <t>The site meets local waste regulations and legislation including for hazardous waste (if appropriate)</t>
  </si>
  <si>
    <t>Are you aware of all relevant legal requirements and do you have evidence of meeting the legislation? Do you produce hazardous waste on site? If yes, do you have a process in place to safely - and legally - dispose of this waste?</t>
  </si>
  <si>
    <t>WM2</t>
  </si>
  <si>
    <t xml:space="preserve">Waste management companies have all relevant licences and operating agreements </t>
  </si>
  <si>
    <t xml:space="preserve">Do you have evidence that your waste management contractors have relevant licences to operate? </t>
  </si>
  <si>
    <t>WM3</t>
  </si>
  <si>
    <t>The site periodically visits waste management company to assess compliance with agreement</t>
  </si>
  <si>
    <t xml:space="preserve">Do you conduct visits to your waste management company at regular intervals to maintain the quality of the service received? </t>
  </si>
  <si>
    <t>WM4</t>
  </si>
  <si>
    <t xml:space="preserve">Waste transfers are documented </t>
  </si>
  <si>
    <t xml:space="preserve">Do you maintain documentation of waste transactions for your site? </t>
  </si>
  <si>
    <t>Landfill diversion</t>
  </si>
  <si>
    <t>LD1</t>
  </si>
  <si>
    <t>The site sends zero food waste to landfill</t>
  </si>
  <si>
    <t xml:space="preserve">Do you send zero food waste to landfill? </t>
  </si>
  <si>
    <t>LD2</t>
  </si>
  <si>
    <t>The site has targets to divert all waste from landfill and plans in place to achieve those targets</t>
  </si>
  <si>
    <t xml:space="preserve">Do you have targets in place to divert all waste from landfill? </t>
  </si>
  <si>
    <t>LD3</t>
  </si>
  <si>
    <t xml:space="preserve">The site achieves zero waste to landfill </t>
  </si>
  <si>
    <t xml:space="preserve">Does your site send zero waste to landfill? Do you have a way to monitor this? </t>
  </si>
  <si>
    <t>Circular thinking</t>
  </si>
  <si>
    <t>CT1</t>
  </si>
  <si>
    <t>The site has set a baseline and time-bound waste prevention/reduction targets are in place. The site has demonstrable plans and sufficient resource in place to meet the targets</t>
  </si>
  <si>
    <t>Have waste reduction targets been set? What is the target year, and is there a clear action plan to meet the target?</t>
  </si>
  <si>
    <t>CT2</t>
  </si>
  <si>
    <t>The site is actively involved in projects to address problem waste materials or processes that create a lot of waste</t>
  </si>
  <si>
    <t xml:space="preserve">Do you have projects that work towards improving the waste management of problem materials or processes? </t>
  </si>
  <si>
    <t>CT3</t>
  </si>
  <si>
    <t>The site has embraced the concept of the circular economy and explored options for creating value out of waste</t>
  </si>
  <si>
    <t xml:space="preserve">Do you have evidence of investigation at your site into what circular economy options may be available from your waste products? </t>
  </si>
  <si>
    <t>CT4</t>
  </si>
  <si>
    <t>The site has banned all unnecessary single use plastics (cups, straws, sachets, cutlery, etc) from site and provides staff with reusable alternatives</t>
  </si>
  <si>
    <t>Is the site free of unnecessary disposable plastic items?</t>
  </si>
  <si>
    <t>CT5</t>
  </si>
  <si>
    <t>The site has actively engaged its suppliers to identify and implement closed loop processes</t>
  </si>
  <si>
    <t xml:space="preserve">Has your site discussed with your supply chain opportunities to reduce waste? </t>
  </si>
  <si>
    <t>Byproducts</t>
  </si>
  <si>
    <t>B1</t>
  </si>
  <si>
    <t>Assessments of optimal end-uses and environmental routes for byproducts have been conducted</t>
  </si>
  <si>
    <t xml:space="preserve">Have you assessed optimal environmental routes for byproducts? What innovations have been explored around byproduct treatment/options? </t>
  </si>
  <si>
    <t>B2</t>
  </si>
  <si>
    <t>Most of the byproduct is reused for purposes other than animal feed</t>
  </si>
  <si>
    <t>Are byproducts used for one or more of the end-uses listed below? What proportion of byproducts is used for one or more of these?
    1. pectin 
    2. bioenergy 
    3. compost 
    4. other (excluding animal feed) - please specify</t>
  </si>
  <si>
    <t>B3</t>
  </si>
  <si>
    <r>
      <t xml:space="preserve">Byproducts are reused for animal feed </t>
    </r>
    <r>
      <rPr>
        <sz val="11"/>
        <rFont val="innocent demi"/>
      </rPr>
      <t>where the only other option is disposal</t>
    </r>
  </si>
  <si>
    <r>
      <t>Are byproducts not suitable for other uses reused for animal feed instead of being disposed? What proportion of the byproducts</t>
    </r>
    <r>
      <rPr>
        <b/>
        <sz val="11"/>
        <rFont val="innocent book"/>
      </rPr>
      <t xml:space="preserve"> </t>
    </r>
    <r>
      <rPr>
        <b/>
        <sz val="11"/>
        <rFont val="innocent demi"/>
      </rPr>
      <t>remaining after other uses</t>
    </r>
    <r>
      <rPr>
        <b/>
        <sz val="11"/>
        <rFont val="innocent book"/>
      </rPr>
      <t xml:space="preserve"> </t>
    </r>
    <r>
      <rPr>
        <sz val="11"/>
        <rFont val="innocent book"/>
      </rPr>
      <t>(specified above) is used for animal feed?</t>
    </r>
  </si>
  <si>
    <t>WRR1</t>
  </si>
  <si>
    <t xml:space="preserve">Waste reduction targets and progress are visible in a prominent area onsite, staff are  updated on progress, and senior management are briefed on progress. </t>
  </si>
  <si>
    <t>WRR2</t>
  </si>
  <si>
    <t>A named senior manager is responsible for progress against waste reduction targets.</t>
  </si>
  <si>
    <t>Is there a named senior manager with accountability for waste? If so, what is their name and job title?</t>
  </si>
  <si>
    <t>WRR3</t>
  </si>
  <si>
    <t xml:space="preserve">Staff receive training on at least an annual basis on waste prevention/reduction measures and on how they can help to meet waste targets  </t>
  </si>
  <si>
    <t>Do staff receive training on waste issues for the site? If so, how frequently and who leads the training?</t>
  </si>
  <si>
    <t>human rights &amp; social responsibility</t>
  </si>
  <si>
    <t>looking after people is an integral part of our business mentality</t>
  </si>
  <si>
    <t>Strategic commitment</t>
  </si>
  <si>
    <t>ST1</t>
  </si>
  <si>
    <t>The company has built being a good employer and respecting human rights into its vision, mission and objectives</t>
  </si>
  <si>
    <t>Does your publicly stated vision, mission and objectives include treating employees well and human rights? Provide a link if so</t>
  </si>
  <si>
    <t>ST2</t>
  </si>
  <si>
    <t>The company has made a formal policy commitment to be a good employer and respect and address human rights issues in its supply chain including forced labour and human trafficking</t>
  </si>
  <si>
    <t>Does your company have a human rights/ ethical trade policy? Is the policy available and visible to all workers on site, including agency workers and contractors? How do you make sure it is understood by all workers?</t>
  </si>
  <si>
    <t>ST3</t>
  </si>
  <si>
    <t>The company has a supply chain standard that requires suppliers, labour providers and contractors to uphold workers' fundamental rights and freedoms, including the elimination of forced labour</t>
  </si>
  <si>
    <t>Does your company have a supplier human rights/ ethical trade code of conduct? How is the policy made available to suppliers? How do you track supplier adherence to the policy?</t>
  </si>
  <si>
    <t>ST4</t>
  </si>
  <si>
    <t xml:space="preserve">The company has made a commitment to tackle all forms of discrimination, including gender discrimination </t>
  </si>
  <si>
    <t>Has your company committed to tackling discrimination including reporting gender data and its employee gender pay gap publicly? What actions is it taking to address the gaps?</t>
  </si>
  <si>
    <t>ST5</t>
  </si>
  <si>
    <t>The company systematically and publicly reports the ratio between the median and CEO total pay</t>
  </si>
  <si>
    <t>Has your company committed to reporting/ reported the ratio between median and CEO total pay publicly? What actions is it taking to address the gap between median and CEO pay?</t>
  </si>
  <si>
    <t>ST6</t>
  </si>
  <si>
    <t>The company has signed up to the UN Women's Empowerment Principles</t>
  </si>
  <si>
    <t>Has your company committed to/ signed up to the UN Women's Empowerment Principles? When and what actions have been taken?</t>
  </si>
  <si>
    <t>ST7</t>
  </si>
  <si>
    <t>The company has achieved B-Corp certification or committed to do so over the next 3 years</t>
  </si>
  <si>
    <t>Has your company committed to becoming a B-corporation within 3 years, or is it already certified?</t>
  </si>
  <si>
    <t>PRS1</t>
  </si>
  <si>
    <t>Internal decision makers receive training at induction and at least annual training on employment practices and/ or human rights risks, policies and standards [EP only for Manufacturing &amp; Packaging, EP &amp; HR for Logistics and Ingredients]</t>
  </si>
  <si>
    <t xml:space="preserve">What training is provided on employment practices, human rights risks, policies and standards? How frequently? Who provides the training? How do you measure the impact of this on participants? </t>
  </si>
  <si>
    <t>PRS2</t>
  </si>
  <si>
    <t>Employment practices and/ or human rights issues are discussed at Board level and a Board member is tasked with addressing  issues identified  [EP only for Manufacturing &amp; Packaging, EP &amp; HR for Logistics and Ingredients]</t>
  </si>
  <si>
    <t>Does the Board discuss employment practices and/ or human rights? How regularly? What topics are discussed?</t>
  </si>
  <si>
    <t>PRS3</t>
  </si>
  <si>
    <t>A named senior manager has responsibility for the implementation of the company's employment practices and/ or human rights supply chain policies and standards  [EP only for Manufacturing &amp; Packaging, EP &amp; HR for Logistics and Ingredients]</t>
  </si>
  <si>
    <t>Do you have a senior manager responsible for implementing either employment practices and/ or human rights? Who are they and what are their responsibilities?</t>
  </si>
  <si>
    <t>PRS4</t>
  </si>
  <si>
    <t>Board directors and senior managers have their pay and bonuses linked to employment practices and/ or human rights targets  [EP only for Manufacturing &amp; Packaging, EP &amp; HR for Logistics and Ingredients]</t>
  </si>
  <si>
    <t>Which Board directors and senior managers have their pay and bonuses linked to employment practices and/ or human rights targets? What targets are they linked to?</t>
  </si>
  <si>
    <t>PRS5</t>
  </si>
  <si>
    <t>Roles and responsibilities for employment practices and/ or human rights are clearly defined and built into personal objectives, including for purchasing teams  [EP only for Manufacturing &amp; Packaging, EP &amp; HR for Logistics and Ingredients]</t>
  </si>
  <si>
    <t>Who has responsibility for employment practices and/ or human rights in the organisation?  Which staff members have employment practices/ human rights included in their objectives?</t>
  </si>
  <si>
    <t>PRS6</t>
  </si>
  <si>
    <t>The company has engaged with NGOs, trade unions, policy makers or multi-stakeholder initiatives in the last 3 years to understand their human rights risks and get input on their approach to human rights</t>
  </si>
  <si>
    <t>Which organisations has the company engaged with? On what issues and in what countries? What have been the outcomes of these discussions?</t>
  </si>
  <si>
    <t>Representation</t>
  </si>
  <si>
    <t>R1</t>
  </si>
  <si>
    <t>There are policies or a programme in place to promote diversity</t>
  </si>
  <si>
    <t>Do you have any of the following policies or programs in place to promote diversity within your business or supply chain?</t>
  </si>
  <si>
    <t>R2</t>
  </si>
  <si>
    <t>The company is majority-owned by women or individuals from underrepresented groups (see definitions in the box below below)</t>
  </si>
  <si>
    <t xml:space="preserve">Does the company have women owners or owners from underrepresented populations? What proportion of the company is owned by women or individuals from underrepresented populations? </t>
  </si>
  <si>
    <t>R3</t>
  </si>
  <si>
    <t>The company is located in a low-income community or creates employment opportunities for chronically underemployed populations (see definitions in the box below below)</t>
  </si>
  <si>
    <t xml:space="preserve">Is your company located in a low-income community and/or do you create employment opportunities for chronically underemployed populations? </t>
  </si>
  <si>
    <r>
      <rPr>
        <sz val="11"/>
        <color theme="1"/>
        <rFont val="innocent demi"/>
      </rPr>
      <t xml:space="preserve">Underrepresented groups </t>
    </r>
    <r>
      <rPr>
        <sz val="11"/>
        <color theme="1"/>
        <rFont val="innocent book"/>
      </rPr>
      <t xml:space="preserve">refer to groups who have traditionally not had equal access to economic opportunities because of discrimination or other societal barriers. This may vary by context and by geography. Take into consideration gender, ethnicity, sexual-orientation, age, disabilities, immigration background and/or low-income status that may qualify an individual as being part of a previously excluded population.
</t>
    </r>
    <r>
      <rPr>
        <sz val="11"/>
        <color theme="1"/>
        <rFont val="innocent demi"/>
      </rPr>
      <t xml:space="preserve">
Chronically underemployed populations</t>
    </r>
    <r>
      <rPr>
        <sz val="11"/>
        <color theme="1"/>
        <rFont val="innocent book"/>
      </rPr>
      <t xml:space="preserve"> include those who are unable to find work due to extreme poverty, homelessness, family instability, mental illness, criminal history, and disabilities.
IRIS Glossary Term: </t>
    </r>
    <r>
      <rPr>
        <sz val="11"/>
        <color theme="1"/>
        <rFont val="innocent demi"/>
      </rPr>
      <t>Low Income Area</t>
    </r>
    <r>
      <rPr>
        <sz val="11"/>
        <color theme="1"/>
        <rFont val="innocent book"/>
      </rPr>
      <t>: A geographic area (neighbourhood, village, other region) where the median family income is less than 80% of the median family income of the surrounding vicinity.</t>
    </r>
  </si>
  <si>
    <t>employees</t>
  </si>
  <si>
    <t>we respect and protect all our employees</t>
  </si>
  <si>
    <t>People and responsibility</t>
  </si>
  <si>
    <t>PRM1</t>
  </si>
  <si>
    <t>Managers on site receive training at induction and have access to regular updates on employment practices, health and wellbeing, labour regulation and legislation</t>
  </si>
  <si>
    <t xml:space="preserve">What is your system for keeping managers up to date with changes to labour risks, regulation and legislation? If so, what does it look like? How do you measure the impact of this on participants? </t>
  </si>
  <si>
    <t>PRM2</t>
  </si>
  <si>
    <t>Site-based workers receive training at induction and have access to regular updates on health and wellbeing, forced labour and human trafficking and relevant changes to labour regulation and legislation</t>
  </si>
  <si>
    <t xml:space="preserve">How do you provide regular training and information for workers on health and wellbeing, forced labour and human trafficking and relevant changes to regulation and legislation? How do you do this? How do you measure the impact of this on participants? </t>
  </si>
  <si>
    <t>PRM4</t>
  </si>
  <si>
    <t>Human resource roles and responsibilities are clearly defined and built into personal objectives, including responsibility for labour providers, sub-contractors and promoting good workplace communication</t>
  </si>
  <si>
    <t>Who has responsibility for employment practices on site?  Who has responsibility for labour providers and sub-contractors? Do their roles and responsibilities include good workplace communication?</t>
  </si>
  <si>
    <t>Risk assessment</t>
  </si>
  <si>
    <t>RA1</t>
  </si>
  <si>
    <t>Risks related to employment practices, forced labour and human trafficking at own site, including those linked to labour providers and sub-contractors, have been assessed using verifiable data sources and shared across the business</t>
  </si>
  <si>
    <t>Have you conducted a risk assessment of human rights risks on your own sites including forced labour and human trafficking? What data sources have you used? How have these risks been shared internally?</t>
  </si>
  <si>
    <t>RA2</t>
  </si>
  <si>
    <t>Regular audits/ checks are conducted to ensure company's own sites, contractors and labour providers meet labour laws and the requirements of innocent's human rights policy</t>
  </si>
  <si>
    <t>How often are the audits/ checks conducted? What is covered? Who does the checks? Do the audits/ checks include worker interviews and interviews with worker representatives?</t>
  </si>
  <si>
    <t>Mitigation &amp; remediation</t>
  </si>
  <si>
    <t>MR1</t>
  </si>
  <si>
    <t>The company works with its own sites, contractors and labour providers to make sure any issues identified through checks/ audits are addressed in an agreed timeframe</t>
  </si>
  <si>
    <t>How are action plans developed to respond to issues identified by checks/ audits? How are these followed up on and by who?</t>
  </si>
  <si>
    <t>MR2</t>
  </si>
  <si>
    <t>Sites have trained and communicated human resource policies to workers on site and track workers' understanding of human resource policies</t>
  </si>
  <si>
    <t>What workplace policies do you have on site? How have these been communicated to workers? How frequently do you update them? How do you ensure they are understood by all workers including agency workers</t>
  </si>
  <si>
    <t>MR3</t>
  </si>
  <si>
    <t>All workers are aware of their rights to associate freely and bargain collectively and supported to realise this right</t>
  </si>
  <si>
    <t>How do you make workers aware of their right to freedom of association and collective bargaining? How do you support them to realise this right? How are workers represented on your site? How often do they meet with management?</t>
  </si>
  <si>
    <t>MR4</t>
  </si>
  <si>
    <t>There are multiple channels for two-way worker-management communication including grievance mechanisms and whistleblowing and processes for dealing with issues raised</t>
  </si>
  <si>
    <t>What channels are available for workers to communicate issues? How do you make workers aware of these? How do you deal with issues raised and communicate their resolution? [Logistics only - How does this apply to drivers?]</t>
  </si>
  <si>
    <t>MR5</t>
  </si>
  <si>
    <t>Workers are either recruited directly or by a labour agency who is required to meet legal and industry best practice</t>
  </si>
  <si>
    <t>What recruitment channels does the site use? What checks are made on labour agencies to ensure they meet legal and industry best practice?</t>
  </si>
  <si>
    <t>MR6</t>
  </si>
  <si>
    <t>Management systems are reviewed regularly to ensure that employment practices issues do not occur/ reoccur</t>
  </si>
  <si>
    <t>Are there management systems in place to maintain and improve employment practices?</t>
  </si>
  <si>
    <t>MR7</t>
  </si>
  <si>
    <t>Company has been recognised for its role as an employer in the last 3 years e.g. through the UK's Investors in People awards/ Great Place to Work awards</t>
  </si>
  <si>
    <t>Has your company received recognition from a third party for its role as an employer? If so, what?</t>
  </si>
  <si>
    <t>MR8</t>
  </si>
  <si>
    <t>Company is a Living Wage Employer</t>
  </si>
  <si>
    <t>Has your company committed to/ become a Living Wage Employer? Who with?</t>
  </si>
  <si>
    <t>MR9</t>
  </si>
  <si>
    <t>Company shares its performance targets internally and publicly on a regular basis</t>
  </si>
  <si>
    <t>Are workplace and human rights targets visible to all workers on site and visitors? What targets are you measuring against?</t>
  </si>
  <si>
    <t>supply chain workers</t>
  </si>
  <si>
    <t>we look after our supply chain workers</t>
  </si>
  <si>
    <t>RAC1</t>
  </si>
  <si>
    <t>Human rights risks for the company's direct suppliers, including those linked to labour providers and sub-contractors, have been assessed using verifiable data sources and shared across the business and with suppliers</t>
  </si>
  <si>
    <t>Have you conducted a risk assessment of human rights risks on your direct suppliers including forced labour and human trafficking? What data sources have you used? How have these risks been shared internally and with suppliers?</t>
  </si>
  <si>
    <t>RAC2</t>
  </si>
  <si>
    <t>Human rights risks further along the company's supply chains have been assessed using verifiable data sources and shared across the business</t>
  </si>
  <si>
    <t>Have you conducted a risk assessment of human rights risks further along your supply chains? What data sources have you used? How have these risks been shared internally and with suppliers?</t>
  </si>
  <si>
    <t>Mitigation</t>
  </si>
  <si>
    <t>M1</t>
  </si>
  <si>
    <t>The company works with its direct suppliers to ensure they promote good employment practices. Must include worker representation and a process for remediating severe human rights abuses</t>
  </si>
  <si>
    <t>Who is responsible for working with direct suppliers on good employment practices? How do you support your direct suppliers to promote good employment practices? Do they promote worker representation? Do they have a process in place for remedying cases of forced labour and/ or child labour?</t>
  </si>
  <si>
    <t>M2</t>
  </si>
  <si>
    <t>The company's direct suppliers have communicated human resource policies to all workers, including agency workers</t>
  </si>
  <si>
    <t xml:space="preserve">What workplace policies do your direct suppliers have? How have these been communicated to workers? </t>
  </si>
  <si>
    <t>M3</t>
  </si>
  <si>
    <t>The company's direct suppliers have multiple channels for workers to communicate issues including grievance mechanisms and whistleblowing channels</t>
  </si>
  <si>
    <t xml:space="preserve">What communication channels do your direct suppliers have for two-way worker management communication? How have these been communicated to workers? </t>
  </si>
  <si>
    <t>M4</t>
  </si>
  <si>
    <t>The company's direct suppliers either recruit directly or use labour agencies who meet legal and industry best practice</t>
  </si>
  <si>
    <t>What recruitment channels do your direct suppliers use? What checks are made on labour agencies to ensure they meet legal and industry best practice?</t>
  </si>
  <si>
    <t>M5</t>
  </si>
  <si>
    <t>The company's direct suppliers/ a proportion of its direct suppliers pay a verifiable living wage to workers</t>
  </si>
  <si>
    <t>Have your suppliers committed to become/ become Living Wage Employers? With whom?</t>
  </si>
  <si>
    <t>M6</t>
  </si>
  <si>
    <t>Management systems at the company's direct suppliers' sites are reviewed regularly to ensure that human rights issues do not reoccur</t>
  </si>
  <si>
    <t>Do your direct suppliers have management systems in place to maintain and improve employment practices?</t>
  </si>
  <si>
    <t>M7</t>
  </si>
  <si>
    <t>The company and/ or its direct suppliers are involved in multi-stakeholder initiatives and/ or projects to improve employment practices and/ or tackle human rights issues in their supply chain</t>
  </si>
  <si>
    <t>Are you or your direct suppliers involved in any multi-stakeholder initiatives/ projects in your direct supply sites or your supply chains? If so, where, with whom and what issues are they tackling?</t>
  </si>
  <si>
    <t>M8</t>
  </si>
  <si>
    <t>Direct suppliers are asked to share their employment practices and/ or human rights performance targets on a regular basis</t>
  </si>
  <si>
    <t>Do your direct suppliers monitor employment practices and/ or human rights targets? How are the targets reported to?</t>
  </si>
  <si>
    <t>Purchasing practices</t>
  </si>
  <si>
    <t>PP1</t>
  </si>
  <si>
    <t>The company aims to avoid purchasing practices that increase human rights risks, including forced labour and human trafficking, in the supply chain e.g. downward pressure on pricing, changes in lead times, long payment terms</t>
  </si>
  <si>
    <t>What steps have you taken to identify purchasing practices that increase human rights risks in your supply chain? How have you addressed any issues identified?</t>
  </si>
  <si>
    <t>PP2</t>
  </si>
  <si>
    <t xml:space="preserve">The company assesses the human rights risks of potential suppliers prior to entering into contracts with them </t>
  </si>
  <si>
    <t>What steps do you take when putting business out to tender to understand the human rights risks of potential suppliers? How do you manage suppliers who represent a potential high human rights risk?</t>
  </si>
  <si>
    <t>PP3</t>
  </si>
  <si>
    <t>The company incentivises its buyers for respecting human rights in its supply chain</t>
  </si>
  <si>
    <t>What incentives do you offer buyers who award business to suppliers that show they respect human rights? How do you do this?</t>
  </si>
  <si>
    <t>PP4</t>
  </si>
  <si>
    <t>The company provides contractual rewards for suppliers that can provide evidence of good employment practices and management of human rights risks</t>
  </si>
  <si>
    <t>What incentives do you offer suppliers who show they promote good employment practices and respect human rights? How do you do this?</t>
  </si>
  <si>
    <t>results</t>
  </si>
  <si>
    <t>Indicative results based on your data entered</t>
  </si>
  <si>
    <t>weighted site results</t>
  </si>
  <si>
    <t>detailed score</t>
  </si>
  <si>
    <t>Weighted score across all tabs</t>
  </si>
  <si>
    <t>Sector score</t>
  </si>
  <si>
    <t>Indicative dude score</t>
  </si>
  <si>
    <t>Available</t>
  </si>
  <si>
    <t>Scored</t>
  </si>
  <si>
    <t>%age</t>
  </si>
  <si>
    <t>Environmental management</t>
  </si>
  <si>
    <t>HR &amp; social responsibility</t>
  </si>
  <si>
    <t>People &amp; responsibility</t>
  </si>
  <si>
    <t>Employees</t>
  </si>
  <si>
    <t>Energy &amp; greenhouse gases</t>
  </si>
  <si>
    <t>Energy</t>
  </si>
  <si>
    <t xml:space="preserve">Reporting </t>
  </si>
  <si>
    <t>Supply chain workers</t>
  </si>
  <si>
    <t>Transport of fresh fruit to site</t>
  </si>
  <si>
    <t>Water</t>
  </si>
  <si>
    <t>Catchment management</t>
  </si>
  <si>
    <t>SOCIAL SUBTOTAL</t>
  </si>
  <si>
    <t>Unweighted</t>
  </si>
  <si>
    <t>Weighting</t>
  </si>
  <si>
    <t>Weighted scores</t>
  </si>
  <si>
    <t xml:space="preserve">Environmental management </t>
  </si>
  <si>
    <t>Waste &amp; resources</t>
  </si>
  <si>
    <t>GRAND TOTAL</t>
  </si>
  <si>
    <t xml:space="preserve">Landfill diversion </t>
  </si>
  <si>
    <t xml:space="preserve">Circular thinking </t>
  </si>
  <si>
    <t>Human rights &amp; social responsibility</t>
  </si>
  <si>
    <t>ENVIRONMENTAL SUBTOTAL</t>
  </si>
  <si>
    <t>Company name</t>
  </si>
  <si>
    <t>Completion date</t>
  </si>
  <si>
    <t>Section</t>
  </si>
  <si>
    <t>Sub-section</t>
  </si>
  <si>
    <t>Is criteria met?</t>
  </si>
  <si>
    <t>How criteria is met</t>
  </si>
  <si>
    <t>Section score</t>
  </si>
  <si>
    <t>Matches Dude Score Tab?</t>
  </si>
  <si>
    <t>TOTAL</t>
  </si>
  <si>
    <t>Yes</t>
  </si>
  <si>
    <t>Great! You are good to go ahead and get stuck into the Hero Supplier Programme</t>
  </si>
  <si>
    <t>4 or above</t>
  </si>
  <si>
    <t>water is a high or very high risk to our site</t>
  </si>
  <si>
    <t xml:space="preserve">This criteria does not apply as our site is medium to low water risk </t>
  </si>
  <si>
    <t xml:space="preserve">We are a 3 dude supplier for this category and innocent will officially love us. Great work, this means we are demonstrating cutting edge behaviour for this area. </t>
  </si>
  <si>
    <t xml:space="preserve">Overall we are a 3 dude supplier and innocent will officially love us. Great work, this means we are demonstrating cutting edge behaviour for this area. </t>
  </si>
  <si>
    <t>The score to you left is dependent on getting a green rating in the SGP audit</t>
  </si>
  <si>
    <t>No</t>
  </si>
  <si>
    <t>Go ahead and use this hero framework but your score won't be officially recognised until you are SGP green rated</t>
  </si>
  <si>
    <t>3 - 3.9</t>
  </si>
  <si>
    <t xml:space="preserve">water is medium to high risk to our site </t>
  </si>
  <si>
    <t>We are a 2 dude supplier for this category. We are making solid progress and well on our way.</t>
  </si>
  <si>
    <t xml:space="preserve">We are a 2 dude supplier and a hero in innocent's eyes. We are making solid progress and well on our way. </t>
  </si>
  <si>
    <t>2 - 2.9</t>
  </si>
  <si>
    <t xml:space="preserve">water is low to medium risk to our site </t>
  </si>
  <si>
    <t>We are a 1 dude supplier for this category. We've made a good start but still a way to go.</t>
  </si>
  <si>
    <t xml:space="preserve">We are a 1 dude supplier. We've made a good start but still a way to go. </t>
  </si>
  <si>
    <t>1 - 1.9</t>
  </si>
  <si>
    <t>water is very low to low risk to our site</t>
  </si>
  <si>
    <t>We are a 0 dude supplier for this category. We need to get motoring.</t>
  </si>
  <si>
    <t xml:space="preserve">We are a 0 dude supplier. We need to get motoring. </t>
  </si>
  <si>
    <t>Less than 1</t>
  </si>
  <si>
    <t>water is a very low risk to our site</t>
  </si>
  <si>
    <t>Colours used</t>
  </si>
  <si>
    <t>TAB</t>
  </si>
  <si>
    <t xml:space="preserve">Environmental sustainability management </t>
  </si>
  <si>
    <t>Yes - ISO14001</t>
  </si>
  <si>
    <t>Yes - EMAS</t>
  </si>
  <si>
    <t>Yes - other</t>
  </si>
  <si>
    <t>Yes - Achieved</t>
  </si>
  <si>
    <t xml:space="preserve"> </t>
  </si>
  <si>
    <t>Yes - Committed</t>
  </si>
  <si>
    <t>Yes - More than 3 years</t>
  </si>
  <si>
    <t>Yes - 3 years</t>
  </si>
  <si>
    <t xml:space="preserve">No </t>
  </si>
  <si>
    <t>Yes - More than once a year</t>
  </si>
  <si>
    <t>Yes - Annually</t>
  </si>
  <si>
    <t>Yes - in mission/vision</t>
  </si>
  <si>
    <t>Yes - in company values</t>
  </si>
  <si>
    <t>Yes - &gt;80%</t>
  </si>
  <si>
    <t>Yes - 30-80%</t>
  </si>
  <si>
    <t>Yes - &lt;30%</t>
  </si>
  <si>
    <t>No - 0%</t>
  </si>
  <si>
    <t>ALTERNATIVE</t>
  </si>
  <si>
    <t>Yes - SAI Farm Sustainability Assessment</t>
  </si>
  <si>
    <t>Yes - 50-80%</t>
  </si>
  <si>
    <t>Yes - Fairtrade International</t>
  </si>
  <si>
    <t>No - &lt;50%</t>
  </si>
  <si>
    <t>Yes - Rainforest Alliance</t>
  </si>
  <si>
    <t>Yes - Organic (any)</t>
  </si>
  <si>
    <t>Yes - FairWild</t>
  </si>
  <si>
    <t>Yes - Global Gap</t>
  </si>
  <si>
    <t>Yes - Red Tractor</t>
  </si>
  <si>
    <t>Yes - Several of the listed</t>
  </si>
  <si>
    <t>Energy &amp; GHGs</t>
  </si>
  <si>
    <t>Yes - Used for innocent KPIs</t>
  </si>
  <si>
    <t>Yes - But not used for innocent reporting</t>
  </si>
  <si>
    <t>Yes - from onsite renewables (100%)</t>
  </si>
  <si>
    <t>Yes - from onsite renewables (&lt;100%)</t>
  </si>
  <si>
    <t>Yes - from renewable certificates (100%)</t>
  </si>
  <si>
    <t>Yes - from renewable certificates (&lt;100%)</t>
  </si>
  <si>
    <t>Yes - 100% of site heat/gas is renewable</t>
  </si>
  <si>
    <t>Yes - some of site heat/gas is renewable</t>
  </si>
  <si>
    <t>Yes - CHP plant operates onsite</t>
  </si>
  <si>
    <t>Yes - Using 3rd party standard</t>
  </si>
  <si>
    <t>Yes - But not to a particular standard</t>
  </si>
  <si>
    <t>Yes - for both energy and GHGs</t>
  </si>
  <si>
    <t xml:space="preserve">Yes - for energy only </t>
  </si>
  <si>
    <t xml:space="preserve">Yes - for GHGs only </t>
  </si>
  <si>
    <t>Yes - at both company and site levels</t>
  </si>
  <si>
    <t xml:space="preserve">Yes - at site level only </t>
  </si>
  <si>
    <t xml:space="preserve">Yes - at company level only </t>
  </si>
  <si>
    <t>Yes - With SBT approved</t>
  </si>
  <si>
    <t>Yes - SBT commitment made</t>
  </si>
  <si>
    <t>Yes - In stressed area</t>
  </si>
  <si>
    <t>Yes - Not in stressed area</t>
  </si>
  <si>
    <t>N/A - not stressed area</t>
  </si>
  <si>
    <t>Don't know</t>
  </si>
  <si>
    <t>Yes - volume</t>
  </si>
  <si>
    <t>Yes - loading</t>
  </si>
  <si>
    <t>Yes - both</t>
  </si>
  <si>
    <t>Yes - bioenergy</t>
  </si>
  <si>
    <t>Yes - fertiliser</t>
  </si>
  <si>
    <t>Yes - other (please specify)</t>
  </si>
  <si>
    <t>Yes - treated</t>
  </si>
  <si>
    <t>Yes - reused</t>
  </si>
  <si>
    <t>Yes - including hazardous waste</t>
  </si>
  <si>
    <t>Yes - but no site hazardous waste</t>
  </si>
  <si>
    <t>N/A - no food waste</t>
  </si>
  <si>
    <t>Yes - for problem materials</t>
  </si>
  <si>
    <t>Yes - for waste-generating processes</t>
  </si>
  <si>
    <t>Yes - for both</t>
  </si>
  <si>
    <t>N/A - no landfill</t>
  </si>
  <si>
    <t>N/A - 100% of byproduct is reused in other ways</t>
  </si>
  <si>
    <t>Yes - More than 50%</t>
  </si>
  <si>
    <t>Yes - Less than 50%</t>
  </si>
  <si>
    <t>Social tabs</t>
  </si>
  <si>
    <t>Yes - We track diversity within our company</t>
  </si>
  <si>
    <t>Yes - We track diversity of ownership among our suppliers</t>
  </si>
  <si>
    <t>Yes - We have a policy to give preferences to suppliers with ownership from underrepresented populations</t>
  </si>
  <si>
    <t>Yes - We have formal targets to make a specific percentage of purchases from suppliers with diverse ownership</t>
  </si>
  <si>
    <t>Yes - We have a formal program to purchase and provide support to suppliers with diverse ownership</t>
  </si>
  <si>
    <t>No - None of the above</t>
  </si>
  <si>
    <t>N/A - Collecting supplier data or having preferential treatment policies is illegal in my country of operations</t>
  </si>
  <si>
    <t>Yes - 1-9%</t>
  </si>
  <si>
    <t>Yes - 10-24%</t>
  </si>
  <si>
    <t>Yes - 25-39%</t>
  </si>
  <si>
    <t>Yes - 40-49%</t>
  </si>
  <si>
    <t>Yes - &gt;50%</t>
  </si>
  <si>
    <t>Yes - &lt;10%</t>
  </si>
  <si>
    <t>Yes - 10-19%</t>
  </si>
  <si>
    <t>Yes - 20-30%</t>
  </si>
  <si>
    <t>Yes - &gt;30%</t>
  </si>
  <si>
    <t>Yes - located in low-income community</t>
  </si>
  <si>
    <t>Yes - create employment for chronically unemployed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</si>
</sst>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1">
    <font>
      <sz val="11"/>
      <color theme="1"/>
      <name val="Calibri"/>
      <family val="2"/>
      <scheme val="minor"/>
    </font>
    <font>
      <sz val="12"/>
      <color theme="1"/>
      <name val="Calibri"/>
      <family val="2"/>
      <scheme val="minor"/>
    </font>
    <font>
      <b/>
      <sz val="11"/>
      <color theme="1"/>
      <name val="Calibri"/>
      <family val="2"/>
      <scheme val="minor"/>
    </font>
    <font>
      <sz val="11"/>
      <color rgb="FF0070C0"/>
      <name val="Calibri"/>
      <family val="2"/>
      <scheme val="minor"/>
    </font>
    <font>
      <b/>
      <sz val="14"/>
      <color theme="9"/>
      <name val="Calibri"/>
      <family val="2"/>
      <scheme val="minor"/>
    </font>
    <font>
      <sz val="16"/>
      <color theme="1"/>
      <name val="Calibri"/>
      <family val="2"/>
      <scheme val="minor"/>
    </font>
    <font>
      <sz val="48"/>
      <color rgb="FFFFFEFC"/>
      <name val="innocent headline bold"/>
      <family val="3"/>
    </font>
    <font>
      <sz val="22"/>
      <color theme="1" tint="4.9989318521683403E-2"/>
      <name val="innocent headline bold"/>
      <family val="3"/>
    </font>
    <font>
      <sz val="11"/>
      <color theme="1"/>
      <name val="Calibri"/>
      <family val="2"/>
      <scheme val="minor"/>
    </font>
    <font>
      <sz val="14"/>
      <color theme="1"/>
      <name val="Calibri"/>
      <family val="2"/>
      <scheme val="minor"/>
    </font>
    <font>
      <sz val="14"/>
      <color theme="1"/>
      <name val="innocent book"/>
      <family val="3"/>
    </font>
    <font>
      <b/>
      <sz val="48"/>
      <color theme="0" tint="-0.499984740745262"/>
      <name val="Wingdings 2"/>
      <charset val="2"/>
    </font>
    <font>
      <b/>
      <sz val="48"/>
      <color theme="0" tint="-0.499984740745262"/>
      <name val="Calibri"/>
      <family val="2"/>
      <scheme val="minor"/>
    </font>
    <font>
      <sz val="48"/>
      <color theme="0" tint="-0.499984740745262"/>
      <name val="Calibri"/>
      <family val="2"/>
      <scheme val="minor"/>
    </font>
    <font>
      <sz val="20"/>
      <color theme="1"/>
      <name val="Calibri"/>
      <family val="2"/>
      <scheme val="minor"/>
    </font>
    <font>
      <sz val="48"/>
      <color theme="0"/>
      <name val="innocent headline bold"/>
      <family val="3"/>
    </font>
    <font>
      <u/>
      <sz val="11"/>
      <color theme="10"/>
      <name val="Calibri"/>
      <family val="2"/>
      <scheme val="minor"/>
    </font>
    <font>
      <sz val="16"/>
      <color theme="1"/>
      <name val="Calibri (Body)_x0000_"/>
    </font>
    <font>
      <sz val="26"/>
      <color theme="1"/>
      <name val="Calibri"/>
      <family val="2"/>
      <scheme val="minor"/>
    </font>
    <font>
      <sz val="48"/>
      <color rgb="FFFFFEFC"/>
      <name val="Calibri"/>
      <family val="2"/>
      <scheme val="minor"/>
    </font>
    <font>
      <sz val="26"/>
      <color theme="0"/>
      <name val="Calibri"/>
      <family val="2"/>
      <scheme val="minor"/>
    </font>
    <font>
      <sz val="16"/>
      <name val="Calibri"/>
      <family val="2"/>
      <scheme val="minor"/>
    </font>
    <font>
      <sz val="12"/>
      <color rgb="FF222222"/>
      <name val="Calibri"/>
      <family val="2"/>
      <scheme val="minor"/>
    </font>
    <font>
      <sz val="11"/>
      <color theme="0"/>
      <name val="Calibri"/>
      <family val="2"/>
      <scheme val="minor"/>
    </font>
    <font>
      <sz val="36"/>
      <color rgb="FFFFFEFC"/>
      <name val="innocent headline bold"/>
      <family val="3"/>
    </font>
    <font>
      <sz val="8"/>
      <name val="Calibri"/>
      <family val="2"/>
      <scheme val="minor"/>
    </font>
    <font>
      <sz val="26"/>
      <color rgb="FFFFFEFC"/>
      <name val="innocent headline Bold"/>
    </font>
    <font>
      <sz val="20"/>
      <color theme="1" tint="4.9989318521683403E-2"/>
      <name val="innocent book"/>
    </font>
    <font>
      <sz val="11"/>
      <color theme="1"/>
      <name val="innocent book"/>
    </font>
    <font>
      <sz val="24"/>
      <color rgb="FFC00000"/>
      <name val="innocent book"/>
    </font>
    <font>
      <sz val="11"/>
      <color rgb="FFC00000"/>
      <name val="innocent book"/>
    </font>
    <font>
      <sz val="24"/>
      <color rgb="FF5A9A2A"/>
      <name val="innocent book"/>
    </font>
    <font>
      <sz val="24"/>
      <color theme="0" tint="-0.499984740745262"/>
      <name val="innocent book"/>
    </font>
    <font>
      <sz val="24"/>
      <color rgb="FFFF0000"/>
      <name val="innocent book"/>
    </font>
    <font>
      <sz val="36"/>
      <color rgb="FFFFFEFC"/>
      <name val="innocent headline Bold"/>
    </font>
    <font>
      <sz val="22"/>
      <color theme="1" tint="4.9989318521683403E-2"/>
      <name val="innocent book"/>
    </font>
    <font>
      <sz val="20"/>
      <color theme="0" tint="-0.499984740745262"/>
      <name val="innocent book"/>
    </font>
    <font>
      <sz val="20"/>
      <color rgb="FFFFFEFC"/>
      <name val="innocent book"/>
    </font>
    <font>
      <b/>
      <sz val="48"/>
      <color theme="0" tint="-0.499984740745262"/>
      <name val="innocent book"/>
    </font>
    <font>
      <sz val="20"/>
      <color theme="1"/>
      <name val="innocent book"/>
    </font>
    <font>
      <b/>
      <sz val="11"/>
      <color theme="1"/>
      <name val="innocent book"/>
    </font>
    <font>
      <sz val="11"/>
      <name val="innocent book"/>
    </font>
    <font>
      <b/>
      <sz val="16"/>
      <color theme="1"/>
      <name val="innocent book"/>
    </font>
    <font>
      <sz val="18"/>
      <color theme="1"/>
      <name val="innocent book"/>
    </font>
    <font>
      <sz val="11"/>
      <color theme="0" tint="-0.34998626667073579"/>
      <name val="innocent book"/>
    </font>
    <font>
      <u/>
      <sz val="11"/>
      <color theme="10"/>
      <name val="innocent book"/>
    </font>
    <font>
      <sz val="14"/>
      <color theme="1"/>
      <name val="innocent book"/>
    </font>
    <font>
      <sz val="16"/>
      <color theme="1"/>
      <name val="innocent book"/>
    </font>
    <font>
      <b/>
      <sz val="18"/>
      <color theme="1"/>
      <name val="innocent book"/>
    </font>
    <font>
      <b/>
      <sz val="14"/>
      <color theme="9"/>
      <name val="innocent book"/>
    </font>
    <font>
      <b/>
      <sz val="20"/>
      <color rgb="FFFFFEFC"/>
      <name val="innocent book"/>
    </font>
    <font>
      <sz val="11"/>
      <color theme="0" tint="-0.499984740745262"/>
      <name val="innocent book"/>
    </font>
    <font>
      <sz val="11"/>
      <color theme="4" tint="-0.249977111117893"/>
      <name val="innocent book"/>
    </font>
    <font>
      <b/>
      <sz val="11"/>
      <color rgb="FF000000"/>
      <name val="innocent book"/>
    </font>
    <font>
      <b/>
      <sz val="11"/>
      <color rgb="FF00B0F0"/>
      <name val="innocent book"/>
    </font>
    <font>
      <sz val="12"/>
      <color theme="1"/>
      <name val="innocent book"/>
    </font>
    <font>
      <sz val="18"/>
      <color theme="0"/>
      <name val="innocent book"/>
    </font>
    <font>
      <sz val="48"/>
      <color theme="0" tint="-0.499984740745262"/>
      <name val="innocent book"/>
    </font>
    <font>
      <sz val="48"/>
      <color rgb="FFFFFEFC"/>
      <name val="innocent headline Bold"/>
    </font>
    <font>
      <sz val="48"/>
      <color theme="0"/>
      <name val="innocent headline Bold"/>
    </font>
    <font>
      <sz val="28"/>
      <color theme="1"/>
      <name val="innocent book"/>
    </font>
    <font>
      <sz val="12"/>
      <color rgb="FF222222"/>
      <name val="innocent book"/>
    </font>
    <font>
      <sz val="16"/>
      <color rgb="FF000000"/>
      <name val="innocent book"/>
    </font>
    <font>
      <b/>
      <sz val="16"/>
      <color rgb="FF000000"/>
      <name val="innocent book"/>
    </font>
    <font>
      <b/>
      <sz val="17"/>
      <color theme="1"/>
      <name val="innocent book"/>
    </font>
    <font>
      <sz val="17"/>
      <color theme="1"/>
      <name val="innocent book"/>
    </font>
    <font>
      <b/>
      <sz val="16"/>
      <color theme="0"/>
      <name val="innocent book"/>
    </font>
    <font>
      <sz val="17"/>
      <color theme="1"/>
      <name val="innocent demi"/>
    </font>
    <font>
      <b/>
      <sz val="17"/>
      <color theme="1"/>
      <name val="innocent demi"/>
    </font>
    <font>
      <b/>
      <sz val="28"/>
      <color theme="1"/>
      <name val="innocent demi"/>
    </font>
    <font>
      <b/>
      <sz val="16"/>
      <color theme="1"/>
      <name val="innocent demi"/>
    </font>
    <font>
      <b/>
      <sz val="16"/>
      <color rgb="FF000000"/>
      <name val="innocent demi"/>
    </font>
    <font>
      <b/>
      <sz val="16"/>
      <color theme="0"/>
      <name val="innocent demi"/>
    </font>
    <font>
      <sz val="11"/>
      <color theme="1"/>
      <name val="innocent demi"/>
    </font>
    <font>
      <sz val="10"/>
      <color theme="1"/>
      <name val="Calibri"/>
      <family val="2"/>
      <scheme val="minor"/>
    </font>
    <font>
      <sz val="11"/>
      <name val="innocent demi"/>
    </font>
    <font>
      <sz val="22"/>
      <color theme="1"/>
      <name val="innocent book"/>
    </font>
    <font>
      <u/>
      <sz val="16"/>
      <color theme="10"/>
      <name val="innocent book"/>
    </font>
    <font>
      <b/>
      <sz val="36"/>
      <color theme="1"/>
      <name val="innocent demi"/>
    </font>
    <font>
      <b/>
      <sz val="11"/>
      <name val="innocent book"/>
    </font>
    <font>
      <b/>
      <sz val="11"/>
      <name val="innocent demi"/>
    </font>
  </fonts>
  <fills count="37">
    <fill>
      <patternFill patternType="none"/>
    </fill>
    <fill>
      <patternFill patternType="gray125"/>
    </fill>
    <fill>
      <patternFill patternType="solid">
        <fgColor theme="0"/>
        <bgColor indexed="64"/>
      </patternFill>
    </fill>
    <fill>
      <patternFill patternType="solid">
        <fgColor rgb="FFFFFEFC"/>
        <bgColor indexed="64"/>
      </patternFill>
    </fill>
    <fill>
      <patternFill patternType="solid">
        <fgColor theme="1"/>
        <bgColor indexed="64"/>
      </patternFill>
    </fill>
    <fill>
      <patternFill patternType="solid">
        <fgColor rgb="FFC10000"/>
        <bgColor indexed="64"/>
      </patternFill>
    </fill>
    <fill>
      <patternFill patternType="solid">
        <fgColor rgb="FFF5861D"/>
        <bgColor indexed="64"/>
      </patternFill>
    </fill>
    <fill>
      <patternFill patternType="solid">
        <fgColor rgb="FFCF87DA"/>
        <bgColor indexed="64"/>
      </patternFill>
    </fill>
    <fill>
      <patternFill patternType="solid">
        <fgColor rgb="FFFEBE00"/>
        <bgColor indexed="64"/>
      </patternFill>
    </fill>
    <fill>
      <patternFill patternType="solid">
        <fgColor rgb="FF23B351"/>
        <bgColor indexed="64"/>
      </patternFill>
    </fill>
    <fill>
      <patternFill patternType="solid">
        <fgColor rgb="FF29CD99"/>
        <bgColor indexed="64"/>
      </patternFill>
    </fill>
    <fill>
      <patternFill patternType="solid">
        <fgColor rgb="FF5ACBCC"/>
        <bgColor indexed="64"/>
      </patternFill>
    </fill>
    <fill>
      <patternFill patternType="solid">
        <fgColor rgb="FF22B2F3"/>
        <bgColor indexed="64"/>
      </patternFill>
    </fill>
    <fill>
      <patternFill patternType="solid">
        <fgColor rgb="FF1070C0"/>
        <bgColor indexed="64"/>
      </patternFill>
    </fill>
    <fill>
      <patternFill patternType="solid">
        <fgColor rgb="FF3233CD"/>
        <bgColor indexed="64"/>
      </patternFill>
    </fill>
    <fill>
      <patternFill patternType="solid">
        <fgColor rgb="FF29DC65"/>
        <bgColor indexed="64"/>
      </patternFill>
    </fill>
    <fill>
      <patternFill patternType="solid">
        <fgColor rgb="FF157535"/>
        <bgColor indexed="64"/>
      </patternFill>
    </fill>
    <fill>
      <patternFill patternType="solid">
        <fgColor rgb="FF7BFFA9"/>
        <bgColor indexed="64"/>
      </patternFill>
    </fill>
    <fill>
      <patternFill patternType="solid">
        <fgColor rgb="FF3D898B"/>
        <bgColor indexed="64"/>
      </patternFill>
    </fill>
    <fill>
      <patternFill patternType="solid">
        <fgColor rgb="FFAAE0DF"/>
        <bgColor indexed="64"/>
      </patternFill>
    </fill>
    <fill>
      <patternFill patternType="solid">
        <fgColor rgb="FF78CCF3"/>
        <bgColor indexed="64"/>
      </patternFill>
    </fill>
    <fill>
      <patternFill patternType="solid">
        <fgColor rgb="FF1894CE"/>
        <bgColor indexed="64"/>
      </patternFill>
    </fill>
    <fill>
      <patternFill patternType="solid">
        <fgColor rgb="FFC20000"/>
        <bgColor indexed="64"/>
      </patternFill>
    </fill>
    <fill>
      <patternFill patternType="solid">
        <fgColor theme="0" tint="-4.9989318521683403E-2"/>
        <bgColor indexed="64"/>
      </patternFill>
    </fill>
    <fill>
      <patternFill patternType="solid">
        <fgColor rgb="FF5DB2FF"/>
        <bgColor indexed="64"/>
      </patternFill>
    </fill>
    <fill>
      <patternFill patternType="solid">
        <fgColor rgb="FFFFE29A"/>
        <bgColor indexed="64"/>
      </patternFill>
    </fill>
    <fill>
      <patternFill patternType="solid">
        <fgColor rgb="FFFFD2C0"/>
        <bgColor indexed="64"/>
      </patternFill>
    </fill>
    <fill>
      <patternFill patternType="solid">
        <fgColor rgb="FF3D898C"/>
        <bgColor indexed="64"/>
      </patternFill>
    </fill>
    <fill>
      <patternFill patternType="solid">
        <fgColor rgb="FF1A94CF"/>
        <bgColor indexed="64"/>
      </patternFill>
    </fill>
    <fill>
      <patternFill patternType="solid">
        <fgColor rgb="FFCF88DB"/>
        <bgColor indexed="64"/>
      </patternFill>
    </fill>
    <fill>
      <patternFill patternType="solid">
        <fgColor rgb="FFC00000"/>
        <bgColor indexed="64"/>
      </patternFill>
    </fill>
    <fill>
      <patternFill patternType="solid">
        <fgColor rgb="FF3D898C"/>
        <bgColor rgb="FF000000"/>
      </patternFill>
    </fill>
    <fill>
      <patternFill patternType="solid">
        <fgColor rgb="FF157534"/>
        <bgColor indexed="64"/>
      </patternFill>
    </fill>
    <fill>
      <patternFill patternType="solid">
        <fgColor rgb="FFBE518C"/>
        <bgColor indexed="64"/>
      </patternFill>
    </fill>
    <fill>
      <patternFill patternType="solid">
        <fgColor rgb="FFFFC4DC"/>
        <bgColor indexed="64"/>
      </patternFill>
    </fill>
    <fill>
      <patternFill patternType="solid">
        <fgColor rgb="FF90DEFF"/>
        <bgColor indexed="64"/>
      </patternFill>
    </fill>
    <fill>
      <patternFill patternType="solid">
        <fgColor theme="6" tint="0.79998168889431442"/>
        <bgColor indexed="64"/>
      </patternFill>
    </fill>
  </fills>
  <borders count="112">
    <border>
      <left/>
      <right/>
      <top/>
      <bottom/>
      <diagonal/>
    </border>
    <border>
      <left style="thin">
        <color rgb="FF44641E"/>
      </left>
      <right style="thin">
        <color rgb="FF44641E"/>
      </right>
      <top style="thin">
        <color rgb="FF44641E"/>
      </top>
      <bottom style="thin">
        <color rgb="FF44641E"/>
      </bottom>
      <diagonal/>
    </border>
    <border>
      <left style="thin">
        <color rgb="FF44641E"/>
      </left>
      <right style="thin">
        <color rgb="FF44641E"/>
      </right>
      <top/>
      <bottom style="thin">
        <color rgb="FF44641E"/>
      </bottom>
      <diagonal/>
    </border>
    <border>
      <left style="medium">
        <color indexed="64"/>
      </left>
      <right/>
      <top/>
      <bottom/>
      <diagonal/>
    </border>
    <border>
      <left/>
      <right style="thin">
        <color rgb="FF44641E"/>
      </right>
      <top style="thin">
        <color rgb="FF44641E"/>
      </top>
      <bottom style="thin">
        <color rgb="FF44641E"/>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rgb="FF44641E"/>
      </left>
      <right style="thin">
        <color rgb="FF44641E"/>
      </right>
      <top style="thin">
        <color rgb="FF44641E"/>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rgb="FF44641E"/>
      </left>
      <right style="thin">
        <color indexed="64"/>
      </right>
      <top style="thin">
        <color indexed="64"/>
      </top>
      <bottom style="thin">
        <color rgb="FF44641E"/>
      </bottom>
      <diagonal/>
    </border>
    <border>
      <left/>
      <right/>
      <top style="thin">
        <color indexed="64"/>
      </top>
      <bottom/>
      <diagonal/>
    </border>
    <border>
      <left/>
      <right/>
      <top style="thin">
        <color theme="1"/>
      </top>
      <bottom style="double">
        <color theme="1"/>
      </bottom>
      <diagonal/>
    </border>
    <border>
      <left style="thin">
        <color theme="1"/>
      </left>
      <right style="thin">
        <color theme="1"/>
      </right>
      <top style="thin">
        <color theme="1"/>
      </top>
      <bottom style="thin">
        <color theme="1"/>
      </bottom>
      <diagonal/>
    </border>
    <border>
      <left style="thin">
        <color theme="1"/>
      </left>
      <right/>
      <top/>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indexed="64"/>
      </left>
      <right style="thin">
        <color indexed="64"/>
      </right>
      <top style="medium">
        <color indexed="64"/>
      </top>
      <bottom style="medium">
        <color indexed="64"/>
      </bottom>
      <diagonal/>
    </border>
    <border>
      <left/>
      <right/>
      <top style="thin">
        <color theme="1"/>
      </top>
      <bottom style="thin">
        <color indexed="64"/>
      </bottom>
      <diagonal/>
    </border>
    <border>
      <left style="medium">
        <color rgb="FF44641E"/>
      </left>
      <right/>
      <top/>
      <bottom/>
      <diagonal/>
    </border>
    <border>
      <left style="thin">
        <color theme="1"/>
      </left>
      <right/>
      <top/>
      <bottom style="medium">
        <color indexed="64"/>
      </bottom>
      <diagonal/>
    </border>
    <border>
      <left style="thin">
        <color theme="1"/>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theme="1"/>
      </right>
      <top/>
      <bottom style="thin">
        <color indexed="64"/>
      </bottom>
      <diagonal/>
    </border>
    <border>
      <left style="thin">
        <color indexed="64"/>
      </left>
      <right style="thin">
        <color theme="1"/>
      </right>
      <top/>
      <bottom style="thin">
        <color indexed="64"/>
      </bottom>
      <diagonal/>
    </border>
    <border>
      <left style="thin">
        <color indexed="64"/>
      </left>
      <right style="thin">
        <color rgb="FF44641E"/>
      </right>
      <top style="medium">
        <color indexed="64"/>
      </top>
      <bottom style="thin">
        <color rgb="FF44641E"/>
      </bottom>
      <diagonal/>
    </border>
    <border>
      <left style="thin">
        <color indexed="64"/>
      </left>
      <right style="thin">
        <color rgb="FF44641E"/>
      </right>
      <top style="thin">
        <color rgb="FF44641E"/>
      </top>
      <bottom style="thin">
        <color rgb="FF44641E"/>
      </bottom>
      <diagonal/>
    </border>
    <border>
      <left style="thin">
        <color indexed="64"/>
      </left>
      <right style="thin">
        <color rgb="FF44641E"/>
      </right>
      <top style="thin">
        <color rgb="FF44641E"/>
      </top>
      <bottom style="thin">
        <color indexed="64"/>
      </bottom>
      <diagonal/>
    </border>
    <border>
      <left style="thin">
        <color indexed="64"/>
      </left>
      <right style="thin">
        <color rgb="FF44641E"/>
      </right>
      <top/>
      <bottom style="thin">
        <color rgb="FF44641E"/>
      </bottom>
      <diagonal/>
    </border>
    <border>
      <left style="thin">
        <color indexed="64"/>
      </left>
      <right style="thin">
        <color rgb="FF44641E"/>
      </right>
      <top style="thin">
        <color rgb="FF44641E"/>
      </top>
      <bottom style="medium">
        <color indexed="64"/>
      </bottom>
      <diagonal/>
    </border>
    <border>
      <left style="thin">
        <color indexed="64"/>
      </left>
      <right style="thin">
        <color indexed="64"/>
      </right>
      <top style="medium">
        <color indexed="64"/>
      </top>
      <bottom style="thin">
        <color rgb="FF44641E"/>
      </bottom>
      <diagonal/>
    </border>
    <border>
      <left style="thin">
        <color indexed="64"/>
      </left>
      <right style="thin">
        <color indexed="64"/>
      </right>
      <top style="thin">
        <color rgb="FF44641E"/>
      </top>
      <bottom style="thin">
        <color rgb="FF44641E"/>
      </bottom>
      <diagonal/>
    </border>
    <border>
      <left style="medium">
        <color indexed="64"/>
      </left>
      <right/>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theme="1"/>
      </left>
      <right style="thin">
        <color indexed="64"/>
      </right>
      <top style="thin">
        <color theme="1"/>
      </top>
      <bottom/>
      <diagonal/>
    </border>
    <border>
      <left style="thin">
        <color indexed="64"/>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medium">
        <color indexed="64"/>
      </top>
      <bottom/>
      <diagonal/>
    </border>
    <border>
      <left style="thin">
        <color theme="1"/>
      </left>
      <right style="thin">
        <color theme="1"/>
      </right>
      <top style="medium">
        <color indexed="64"/>
      </top>
      <bottom style="medium">
        <color indexed="64"/>
      </bottom>
      <diagonal/>
    </border>
    <border>
      <left/>
      <right style="thin">
        <color indexed="64"/>
      </right>
      <top style="medium">
        <color indexed="64"/>
      </top>
      <bottom style="medium">
        <color indexed="64"/>
      </bottom>
      <diagonal/>
    </border>
    <border>
      <left style="thin">
        <color theme="1"/>
      </left>
      <right/>
      <top style="medium">
        <color indexed="64"/>
      </top>
      <bottom style="medium">
        <color indexed="64"/>
      </bottom>
      <diagonal/>
    </border>
    <border>
      <left/>
      <right style="thin">
        <color theme="1"/>
      </right>
      <top style="thin">
        <color theme="1"/>
      </top>
      <bottom/>
      <diagonal/>
    </border>
    <border>
      <left style="thin">
        <color indexed="64"/>
      </left>
      <right style="thin">
        <color indexed="64"/>
      </right>
      <top style="thin">
        <color indexed="64"/>
      </top>
      <bottom style="thin">
        <color theme="1"/>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indexed="64"/>
      </top>
      <bottom style="medium">
        <color indexed="64"/>
      </bottom>
      <diagonal/>
    </border>
    <border>
      <left/>
      <right style="medium">
        <color theme="1"/>
      </right>
      <top style="medium">
        <color indexed="64"/>
      </top>
      <bottom style="medium">
        <color indexed="64"/>
      </bottom>
      <diagonal/>
    </border>
    <border>
      <left style="medium">
        <color theme="1"/>
      </left>
      <right/>
      <top/>
      <bottom style="medium">
        <color theme="1"/>
      </bottom>
      <diagonal/>
    </border>
    <border>
      <left/>
      <right style="medium">
        <color theme="1"/>
      </right>
      <top/>
      <bottom style="medium">
        <color theme="1"/>
      </bottom>
      <diagonal/>
    </border>
    <border>
      <left style="medium">
        <color rgb="FF000000"/>
      </left>
      <right/>
      <top/>
      <bottom style="medium">
        <color indexed="64"/>
      </bottom>
      <diagonal/>
    </border>
    <border>
      <left style="medium">
        <color theme="1"/>
      </left>
      <right/>
      <top style="medium">
        <color theme="1"/>
      </top>
      <bottom style="medium">
        <color indexed="64"/>
      </bottom>
      <diagonal/>
    </border>
    <border>
      <left/>
      <right style="medium">
        <color theme="1"/>
      </right>
      <top style="medium">
        <color theme="1"/>
      </top>
      <bottom style="medium">
        <color indexed="64"/>
      </bottom>
      <diagonal/>
    </border>
    <border>
      <left style="medium">
        <color theme="1"/>
      </left>
      <right/>
      <top/>
      <bottom/>
      <diagonal/>
    </border>
    <border>
      <left/>
      <right style="medium">
        <color theme="1"/>
      </right>
      <top/>
      <bottom/>
      <diagonal/>
    </border>
    <border>
      <left style="medium">
        <color theme="1"/>
      </left>
      <right style="thin">
        <color theme="1"/>
      </right>
      <top/>
      <bottom/>
      <diagonal/>
    </border>
    <border>
      <left style="medium">
        <color indexed="64"/>
      </left>
      <right/>
      <top style="medium">
        <color indexed="64"/>
      </top>
      <bottom style="thin">
        <color rgb="FF44641E"/>
      </bottom>
      <diagonal/>
    </border>
    <border>
      <left/>
      <right/>
      <top style="medium">
        <color indexed="64"/>
      </top>
      <bottom style="thin">
        <color rgb="FF44641E"/>
      </bottom>
      <diagonal/>
    </border>
    <border>
      <left/>
      <right style="medium">
        <color indexed="64"/>
      </right>
      <top style="medium">
        <color indexed="64"/>
      </top>
      <bottom style="thin">
        <color rgb="FF44641E"/>
      </bottom>
      <diagonal/>
    </border>
    <border>
      <left style="medium">
        <color indexed="64"/>
      </left>
      <right/>
      <top style="thin">
        <color rgb="FF44641E"/>
      </top>
      <bottom style="thin">
        <color rgb="FF44641E"/>
      </bottom>
      <diagonal/>
    </border>
    <border>
      <left style="thin">
        <color rgb="FF44641E"/>
      </left>
      <right style="medium">
        <color indexed="64"/>
      </right>
      <top style="thin">
        <color rgb="FF44641E"/>
      </top>
      <bottom style="thin">
        <color rgb="FF44641E"/>
      </bottom>
      <diagonal/>
    </border>
    <border>
      <left style="medium">
        <color indexed="64"/>
      </left>
      <right style="thin">
        <color rgb="FF44641E"/>
      </right>
      <top style="thin">
        <color rgb="FF44641E"/>
      </top>
      <bottom/>
      <diagonal/>
    </border>
    <border>
      <left style="medium">
        <color indexed="64"/>
      </left>
      <right style="thin">
        <color rgb="FF44641E"/>
      </right>
      <top/>
      <bottom/>
      <diagonal/>
    </border>
    <border>
      <left style="medium">
        <color indexed="64"/>
      </left>
      <right style="thin">
        <color rgb="FF44641E"/>
      </right>
      <top/>
      <bottom style="medium">
        <color indexed="64"/>
      </bottom>
      <diagonal/>
    </border>
    <border>
      <left style="thin">
        <color rgb="FF44641E"/>
      </left>
      <right style="thin">
        <color rgb="FF44641E"/>
      </right>
      <top style="thin">
        <color rgb="FF44641E"/>
      </top>
      <bottom style="medium">
        <color indexed="64"/>
      </bottom>
      <diagonal/>
    </border>
    <border>
      <left style="thin">
        <color rgb="FF44641E"/>
      </left>
      <right style="medium">
        <color indexed="64"/>
      </right>
      <top style="thin">
        <color rgb="FF44641E"/>
      </top>
      <bottom style="medium">
        <color indexed="64"/>
      </bottom>
      <diagonal/>
    </border>
    <border>
      <left/>
      <right/>
      <top/>
      <bottom style="double">
        <color theme="1"/>
      </bottom>
      <diagonal/>
    </border>
    <border>
      <left/>
      <right style="thin">
        <color theme="1"/>
      </right>
      <top style="thin">
        <color theme="1"/>
      </top>
      <bottom style="thin">
        <color theme="1"/>
      </bottom>
      <diagonal/>
    </border>
    <border>
      <left style="thin">
        <color indexed="64"/>
      </left>
      <right style="thin">
        <color theme="1"/>
      </right>
      <top style="thin">
        <color indexed="64"/>
      </top>
      <bottom/>
      <diagonal/>
    </border>
    <border>
      <left style="thin">
        <color indexed="64"/>
      </left>
      <right style="thin">
        <color theme="1"/>
      </right>
      <top/>
      <bottom style="thin">
        <color theme="1"/>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rgb="FF44641E"/>
      </left>
      <right style="thin">
        <color indexed="64"/>
      </right>
      <top style="thin">
        <color rgb="FF44641E"/>
      </top>
      <bottom style="thin">
        <color indexed="64"/>
      </bottom>
      <diagonal/>
    </border>
    <border>
      <left/>
      <right/>
      <top style="thin">
        <color rgb="FFC20000"/>
      </top>
      <bottom/>
      <diagonal/>
    </border>
    <border>
      <left style="medium">
        <color theme="1"/>
      </left>
      <right/>
      <top style="medium">
        <color theme="1"/>
      </top>
      <bottom/>
      <diagonal/>
    </border>
    <border>
      <left/>
      <right style="medium">
        <color theme="1"/>
      </right>
      <top style="medium">
        <color theme="1"/>
      </top>
      <bottom/>
      <diagonal/>
    </border>
  </borders>
  <cellStyleXfs count="3">
    <xf numFmtId="0" fontId="0" fillId="0" borderId="0"/>
    <xf numFmtId="9" fontId="8" fillId="0" borderId="0" applyFont="0" applyFill="0" applyBorder="0" applyAlignment="0" applyProtection="0"/>
    <xf numFmtId="0" fontId="16" fillId="0" borderId="0" applyNumberFormat="0" applyFill="0" applyBorder="0" applyAlignment="0" applyProtection="0"/>
  </cellStyleXfs>
  <cellXfs count="558">
    <xf numFmtId="0" fontId="0" fillId="0" borderId="0" xfId="0"/>
    <xf numFmtId="0" fontId="0" fillId="2" borderId="0" xfId="0" applyFill="1"/>
    <xf numFmtId="0" fontId="3" fillId="2" borderId="0" xfId="0" applyFont="1" applyFill="1" applyAlignment="1">
      <alignment vertical="top"/>
    </xf>
    <xf numFmtId="0" fontId="0" fillId="2" borderId="0" xfId="0" applyFill="1" applyAlignment="1">
      <alignment wrapText="1"/>
    </xf>
    <xf numFmtId="0" fontId="2" fillId="2" borderId="0" xfId="0" applyFont="1" applyFill="1" applyAlignment="1">
      <alignment wrapText="1"/>
    </xf>
    <xf numFmtId="0" fontId="0" fillId="0" borderId="0" xfId="0" applyAlignment="1">
      <alignment wrapText="1"/>
    </xf>
    <xf numFmtId="0" fontId="5" fillId="2" borderId="0" xfId="0" applyFont="1" applyFill="1" applyAlignment="1">
      <alignment vertical="center" wrapText="1"/>
    </xf>
    <xf numFmtId="0" fontId="4" fillId="2" borderId="0" xfId="0" applyFont="1" applyFill="1" applyAlignment="1">
      <alignment vertical="center" wrapText="1"/>
    </xf>
    <xf numFmtId="0" fontId="5" fillId="2" borderId="0" xfId="0" applyFont="1" applyFill="1" applyAlignment="1">
      <alignment horizontal="center" vertical="center" wrapText="1"/>
    </xf>
    <xf numFmtId="0" fontId="0" fillId="3" borderId="0" xfId="0" applyFill="1" applyAlignment="1">
      <alignment wrapText="1"/>
    </xf>
    <xf numFmtId="0" fontId="2" fillId="0" borderId="0" xfId="0" applyFont="1" applyAlignment="1">
      <alignment wrapText="1"/>
    </xf>
    <xf numFmtId="0" fontId="2" fillId="2" borderId="0" xfId="0" applyFont="1" applyFill="1" applyAlignment="1">
      <alignment horizontal="center" vertical="center" wrapText="1"/>
    </xf>
    <xf numFmtId="0" fontId="5" fillId="2" borderId="26" xfId="0" applyFont="1" applyFill="1" applyBorder="1" applyAlignment="1">
      <alignment horizontal="center" vertical="center" wrapText="1"/>
    </xf>
    <xf numFmtId="0" fontId="10" fillId="2" borderId="0" xfId="0" applyFont="1" applyFill="1" applyAlignment="1">
      <alignment horizontal="center" vertical="center" wrapText="1"/>
    </xf>
    <xf numFmtId="0" fontId="9" fillId="2" borderId="0" xfId="0" applyFont="1" applyFill="1" applyAlignment="1">
      <alignment horizontal="center" vertical="center" wrapText="1"/>
    </xf>
    <xf numFmtId="0" fontId="0" fillId="2" borderId="0" xfId="0" applyFill="1" applyAlignment="1">
      <alignment vertical="center" wrapText="1"/>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12" fillId="2" borderId="0" xfId="0" applyFont="1" applyFill="1" applyAlignment="1">
      <alignment wrapText="1"/>
    </xf>
    <xf numFmtId="0" fontId="14" fillId="2" borderId="0" xfId="0" applyFont="1" applyFill="1" applyAlignment="1">
      <alignment wrapText="1"/>
    </xf>
    <xf numFmtId="0" fontId="0" fillId="2" borderId="0" xfId="0" applyFill="1" applyAlignment="1">
      <alignment horizontal="center" vertical="center" wrapText="1"/>
    </xf>
    <xf numFmtId="0" fontId="13" fillId="2" borderId="0" xfId="0" applyFont="1" applyFill="1" applyAlignment="1">
      <alignment wrapText="1"/>
    </xf>
    <xf numFmtId="0" fontId="6" fillId="2" borderId="0" xfId="0" applyFont="1" applyFill="1" applyAlignment="1">
      <alignment horizontal="center" vertical="center" wrapText="1"/>
    </xf>
    <xf numFmtId="0" fontId="7" fillId="2" borderId="0" xfId="0" applyFont="1" applyFill="1" applyAlignment="1">
      <alignment horizontal="center" vertical="center" wrapText="1"/>
    </xf>
    <xf numFmtId="0" fontId="15" fillId="2" borderId="0" xfId="0" applyFont="1" applyFill="1" applyAlignment="1">
      <alignment horizontal="center" vertical="center" wrapText="1"/>
    </xf>
    <xf numFmtId="0" fontId="0" fillId="2" borderId="3" xfId="0" applyFill="1" applyBorder="1"/>
    <xf numFmtId="0" fontId="2" fillId="2" borderId="0" xfId="0" applyFont="1" applyFill="1"/>
    <xf numFmtId="0" fontId="5" fillId="2" borderId="0" xfId="0" applyFont="1" applyFill="1" applyAlignment="1">
      <alignment horizontal="left" vertical="center" wrapText="1"/>
    </xf>
    <xf numFmtId="0" fontId="17" fillId="2" borderId="0" xfId="0" applyFont="1" applyFill="1" applyAlignment="1">
      <alignment horizontal="left" vertical="center" wrapText="1"/>
    </xf>
    <xf numFmtId="0" fontId="11" fillId="2" borderId="54" xfId="0" applyFont="1" applyFill="1" applyBorder="1" applyAlignment="1">
      <alignment horizontal="center" vertical="center"/>
    </xf>
    <xf numFmtId="0" fontId="11" fillId="2" borderId="55" xfId="0" applyFont="1" applyFill="1" applyBorder="1" applyAlignment="1">
      <alignment horizontal="center" vertical="center"/>
    </xf>
    <xf numFmtId="0" fontId="18" fillId="2" borderId="0" xfId="0" applyFont="1" applyFill="1" applyAlignment="1">
      <alignment vertical="center"/>
    </xf>
    <xf numFmtId="0" fontId="0" fillId="2" borderId="0" xfId="0" applyFill="1" applyAlignment="1">
      <alignment vertical="top"/>
    </xf>
    <xf numFmtId="0" fontId="9" fillId="2" borderId="0" xfId="0" applyFont="1" applyFill="1" applyAlignment="1">
      <alignment vertical="center" wrapText="1"/>
    </xf>
    <xf numFmtId="0" fontId="19" fillId="2" borderId="0" xfId="0" applyFont="1" applyFill="1" applyAlignment="1">
      <alignment horizontal="center" vertical="center" wrapText="1"/>
    </xf>
    <xf numFmtId="0" fontId="20" fillId="2" borderId="0" xfId="0" applyFont="1" applyFill="1" applyAlignment="1">
      <alignment horizontal="center" vertical="center" wrapText="1"/>
    </xf>
    <xf numFmtId="0" fontId="22" fillId="2" borderId="0" xfId="0" applyFont="1" applyFill="1"/>
    <xf numFmtId="0" fontId="0" fillId="0" borderId="0" xfId="0" applyAlignment="1">
      <alignment horizontal="left"/>
    </xf>
    <xf numFmtId="14" fontId="0" fillId="0" borderId="0" xfId="0" applyNumberFormat="1" applyAlignment="1">
      <alignment horizontal="left"/>
    </xf>
    <xf numFmtId="0" fontId="23" fillId="4" borderId="0" xfId="0" applyFont="1" applyFill="1" applyAlignment="1">
      <alignment horizontal="left"/>
    </xf>
    <xf numFmtId="14" fontId="23" fillId="4" borderId="0" xfId="0" applyNumberFormat="1" applyFont="1" applyFill="1" applyAlignment="1">
      <alignment horizontal="left"/>
    </xf>
    <xf numFmtId="0" fontId="11" fillId="2" borderId="6" xfId="0" applyFont="1" applyFill="1" applyBorder="1" applyAlignment="1">
      <alignment horizontal="center" vertical="center"/>
    </xf>
    <xf numFmtId="0" fontId="11" fillId="2" borderId="27" xfId="0" applyFont="1" applyFill="1" applyBorder="1" applyAlignment="1">
      <alignment horizontal="center" vertical="center"/>
    </xf>
    <xf numFmtId="0" fontId="24" fillId="2" borderId="0" xfId="0" applyFont="1" applyFill="1" applyAlignment="1">
      <alignment horizontal="center" vertical="center" wrapText="1"/>
    </xf>
    <xf numFmtId="0" fontId="1" fillId="2" borderId="0" xfId="0" applyFont="1" applyFill="1" applyAlignment="1">
      <alignment horizontal="center" vertical="top" wrapText="1"/>
    </xf>
    <xf numFmtId="0" fontId="0" fillId="5" borderId="0" xfId="0" applyFill="1" applyAlignment="1">
      <alignment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1" borderId="0" xfId="0" applyFill="1" applyAlignment="1">
      <alignment wrapText="1"/>
    </xf>
    <xf numFmtId="0" fontId="2" fillId="12" borderId="0" xfId="0" applyFont="1" applyFill="1" applyAlignment="1">
      <alignment wrapText="1"/>
    </xf>
    <xf numFmtId="0" fontId="0" fillId="13" borderId="0" xfId="0" applyFill="1" applyAlignment="1">
      <alignment wrapText="1"/>
    </xf>
    <xf numFmtId="0" fontId="0" fillId="14" borderId="0" xfId="0" applyFill="1" applyAlignment="1">
      <alignment wrapText="1"/>
    </xf>
    <xf numFmtId="0" fontId="16" fillId="0" borderId="0" xfId="2" applyAlignment="1">
      <alignment wrapText="1"/>
    </xf>
    <xf numFmtId="0" fontId="0" fillId="22" borderId="0" xfId="0" applyFill="1" applyAlignment="1">
      <alignment wrapText="1"/>
    </xf>
    <xf numFmtId="0" fontId="0" fillId="29" borderId="0" xfId="0" applyFill="1" applyAlignment="1">
      <alignment wrapText="1"/>
    </xf>
    <xf numFmtId="0" fontId="21" fillId="2" borderId="0" xfId="0" applyFont="1" applyFill="1" applyAlignment="1">
      <alignment horizontal="center" vertical="center" wrapText="1"/>
    </xf>
    <xf numFmtId="0" fontId="11" fillId="2" borderId="10" xfId="0" applyFont="1" applyFill="1" applyBorder="1" applyAlignment="1">
      <alignment horizontal="center" vertical="center"/>
    </xf>
    <xf numFmtId="0" fontId="27" fillId="23" borderId="1" xfId="0" applyFont="1" applyFill="1" applyBorder="1" applyAlignment="1">
      <alignment horizontal="left" vertical="center" wrapText="1"/>
    </xf>
    <xf numFmtId="0" fontId="27" fillId="23" borderId="99" xfId="0" applyFont="1" applyFill="1" applyBorder="1" applyAlignment="1">
      <alignment horizontal="left" vertical="center" wrapText="1"/>
    </xf>
    <xf numFmtId="0" fontId="28" fillId="2" borderId="0" xfId="0" applyFont="1" applyFill="1"/>
    <xf numFmtId="0" fontId="30" fillId="2" borderId="0" xfId="0" applyFont="1" applyFill="1"/>
    <xf numFmtId="0" fontId="36" fillId="0" borderId="20" xfId="0" applyFont="1" applyBorder="1" applyAlignment="1">
      <alignment horizontal="center" vertical="center" wrapText="1"/>
    </xf>
    <xf numFmtId="0" fontId="28" fillId="2" borderId="0" xfId="0" applyFont="1" applyFill="1" applyAlignment="1">
      <alignment wrapText="1"/>
    </xf>
    <xf numFmtId="0" fontId="40" fillId="32" borderId="8" xfId="0" applyFont="1" applyFill="1" applyBorder="1" applyAlignment="1">
      <alignment horizontal="center" vertical="center" wrapText="1"/>
    </xf>
    <xf numFmtId="0" fontId="41" fillId="0" borderId="15" xfId="0" applyFont="1" applyBorder="1" applyAlignment="1">
      <alignment horizontal="left" vertical="center" wrapText="1"/>
    </xf>
    <xf numFmtId="0" fontId="28" fillId="0" borderId="6" xfId="0" applyFont="1" applyBorder="1" applyAlignment="1">
      <alignment horizontal="left" vertical="center" wrapText="1"/>
    </xf>
    <xf numFmtId="0" fontId="42" fillId="0" borderId="6" xfId="0" applyFont="1" applyBorder="1" applyAlignment="1">
      <alignment horizontal="center" vertical="center" wrapText="1"/>
    </xf>
    <xf numFmtId="0" fontId="43" fillId="3" borderId="6" xfId="0" applyFont="1" applyFill="1" applyBorder="1" applyAlignment="1" applyProtection="1">
      <alignment horizontal="center" vertical="center" wrapText="1"/>
      <protection locked="0"/>
    </xf>
    <xf numFmtId="0" fontId="43" fillId="3" borderId="10" xfId="0" applyFont="1" applyFill="1" applyBorder="1" applyAlignment="1">
      <alignment horizontal="center" vertical="center" wrapText="1"/>
    </xf>
    <xf numFmtId="0" fontId="44" fillId="0" borderId="0" xfId="0" applyFont="1" applyAlignment="1">
      <alignment horizontal="centerContinuous" vertical="center" wrapText="1"/>
    </xf>
    <xf numFmtId="0" fontId="28" fillId="3" borderId="11" xfId="0" applyFont="1" applyFill="1" applyBorder="1" applyAlignment="1" applyProtection="1">
      <alignment horizontal="centerContinuous" vertical="center" wrapText="1"/>
      <protection locked="0"/>
    </xf>
    <xf numFmtId="0" fontId="42" fillId="2" borderId="45" xfId="0" applyFont="1" applyFill="1" applyBorder="1" applyAlignment="1">
      <alignment horizontal="center" vertical="center" wrapText="1"/>
    </xf>
    <xf numFmtId="0" fontId="41" fillId="0" borderId="5" xfId="0" applyFont="1" applyBorder="1" applyAlignment="1">
      <alignment horizontal="left" vertical="center" wrapText="1"/>
    </xf>
    <xf numFmtId="0" fontId="28" fillId="0" borderId="5" xfId="0" applyFont="1" applyBorder="1" applyAlignment="1">
      <alignment horizontal="left" vertical="center" wrapText="1"/>
    </xf>
    <xf numFmtId="0" fontId="43" fillId="3" borderId="5" xfId="0" applyFont="1" applyFill="1" applyBorder="1" applyAlignment="1" applyProtection="1">
      <alignment horizontal="center" vertical="center" wrapText="1"/>
      <protection locked="0"/>
    </xf>
    <xf numFmtId="0" fontId="43" fillId="3" borderId="12" xfId="0" applyFont="1" applyFill="1" applyBorder="1" applyAlignment="1">
      <alignment horizontal="center" vertical="center" wrapText="1"/>
    </xf>
    <xf numFmtId="0" fontId="28" fillId="3" borderId="13" xfId="0" applyFont="1" applyFill="1" applyBorder="1" applyAlignment="1" applyProtection="1">
      <alignment horizontal="centerContinuous" vertical="center" wrapText="1"/>
      <protection locked="0"/>
    </xf>
    <xf numFmtId="0" fontId="42" fillId="2" borderId="41" xfId="0" applyFont="1" applyFill="1" applyBorder="1" applyAlignment="1">
      <alignment horizontal="center" vertical="center" wrapText="1"/>
    </xf>
    <xf numFmtId="0" fontId="28" fillId="0" borderId="5" xfId="0" applyFont="1" applyBorder="1" applyAlignment="1">
      <alignment vertical="center" wrapText="1"/>
    </xf>
    <xf numFmtId="0" fontId="44" fillId="0" borderId="24" xfId="0" applyFont="1" applyBorder="1" applyAlignment="1">
      <alignment horizontal="centerContinuous" vertical="center" wrapText="1"/>
    </xf>
    <xf numFmtId="0" fontId="41" fillId="0" borderId="16" xfId="0" applyFont="1" applyBorder="1" applyAlignment="1">
      <alignment horizontal="left" vertical="center" wrapText="1"/>
    </xf>
    <xf numFmtId="0" fontId="28" fillId="0" borderId="14" xfId="0" applyFont="1" applyBorder="1" applyAlignment="1">
      <alignment horizontal="left" vertical="center" wrapText="1"/>
    </xf>
    <xf numFmtId="0" fontId="42" fillId="0" borderId="27" xfId="0" applyFont="1" applyBorder="1" applyAlignment="1">
      <alignment horizontal="center" vertical="center" wrapText="1"/>
    </xf>
    <xf numFmtId="0" fontId="43" fillId="3" borderId="14" xfId="0" applyFont="1" applyFill="1" applyBorder="1" applyAlignment="1" applyProtection="1">
      <alignment horizontal="center" vertical="center" wrapText="1"/>
      <protection locked="0"/>
    </xf>
    <xf numFmtId="0" fontId="43" fillId="3" borderId="36" xfId="0" applyFont="1" applyFill="1" applyBorder="1" applyAlignment="1">
      <alignment horizontal="center" vertical="center" wrapText="1"/>
    </xf>
    <xf numFmtId="0" fontId="44" fillId="0" borderId="39" xfId="0" applyFont="1" applyBorder="1" applyAlignment="1">
      <alignment horizontal="centerContinuous" vertical="center" wrapText="1"/>
    </xf>
    <xf numFmtId="0" fontId="42" fillId="2" borderId="44" xfId="0" applyFont="1" applyFill="1" applyBorder="1" applyAlignment="1">
      <alignment horizontal="center" vertical="center" wrapText="1"/>
    </xf>
    <xf numFmtId="0" fontId="39" fillId="2" borderId="0" xfId="0" applyFont="1" applyFill="1" applyAlignment="1">
      <alignment wrapText="1"/>
    </xf>
    <xf numFmtId="0" fontId="28" fillId="0" borderId="15" xfId="0" applyFont="1" applyBorder="1" applyAlignment="1">
      <alignment horizontal="left" vertical="center" wrapText="1"/>
    </xf>
    <xf numFmtId="0" fontId="28" fillId="2" borderId="0" xfId="0" applyFont="1" applyFill="1" applyAlignment="1">
      <alignment horizontal="right" vertical="center" wrapText="1"/>
    </xf>
    <xf numFmtId="0" fontId="44" fillId="0" borderId="37" xfId="0" applyFont="1" applyBorder="1" applyAlignment="1">
      <alignment horizontal="centerContinuous" vertical="center" wrapText="1"/>
    </xf>
    <xf numFmtId="0" fontId="28" fillId="0" borderId="16" xfId="0" applyFont="1" applyBorder="1" applyAlignment="1">
      <alignment horizontal="left" vertical="center" wrapText="1"/>
    </xf>
    <xf numFmtId="0" fontId="28" fillId="2" borderId="13" xfId="0" applyFont="1" applyFill="1" applyBorder="1" applyAlignment="1" applyProtection="1">
      <alignment horizontal="centerContinuous" vertical="center" wrapText="1"/>
      <protection locked="0"/>
    </xf>
    <xf numFmtId="0" fontId="41" fillId="0" borderId="14" xfId="0" applyFont="1" applyBorder="1" applyAlignment="1">
      <alignment horizontal="left" vertical="center" wrapText="1"/>
    </xf>
    <xf numFmtId="0" fontId="28" fillId="3" borderId="7" xfId="0" applyFont="1" applyFill="1" applyBorder="1" applyAlignment="1" applyProtection="1">
      <alignment horizontal="centerContinuous" vertical="center" wrapText="1"/>
      <protection locked="0"/>
    </xf>
    <xf numFmtId="0" fontId="42" fillId="0" borderId="5" xfId="0" applyFont="1" applyBorder="1" applyAlignment="1">
      <alignment horizontal="center" vertical="center" wrapText="1"/>
    </xf>
    <xf numFmtId="0" fontId="42" fillId="2" borderId="5" xfId="0" applyFont="1" applyFill="1" applyBorder="1" applyAlignment="1">
      <alignment horizontal="center" vertical="center" wrapText="1"/>
    </xf>
    <xf numFmtId="0" fontId="42" fillId="0" borderId="14" xfId="0" applyFont="1" applyBorder="1" applyAlignment="1">
      <alignment horizontal="center" vertical="center" wrapText="1"/>
    </xf>
    <xf numFmtId="0" fontId="40" fillId="32" borderId="3" xfId="0" applyFont="1" applyFill="1" applyBorder="1" applyAlignment="1">
      <alignment horizontal="center" vertical="center" wrapText="1"/>
    </xf>
    <xf numFmtId="0" fontId="28" fillId="2" borderId="0" xfId="0" applyFont="1" applyFill="1" applyAlignment="1">
      <alignment horizontal="center" vertical="center" wrapText="1"/>
    </xf>
    <xf numFmtId="0" fontId="46" fillId="2" borderId="0" xfId="0" applyFont="1" applyFill="1" applyAlignment="1">
      <alignment vertical="center" wrapText="1"/>
    </xf>
    <xf numFmtId="0" fontId="38" fillId="2" borderId="0" xfId="0" applyFont="1" applyFill="1" applyAlignment="1">
      <alignment horizontal="center" vertical="center" wrapText="1"/>
    </xf>
    <xf numFmtId="0" fontId="42" fillId="2" borderId="40" xfId="0" applyFont="1" applyFill="1" applyBorder="1" applyAlignment="1">
      <alignment horizontal="center" vertical="center" wrapText="1"/>
    </xf>
    <xf numFmtId="0" fontId="47" fillId="2" borderId="0" xfId="0" applyFont="1" applyFill="1" applyAlignment="1">
      <alignment horizontal="center" vertical="center" wrapText="1"/>
    </xf>
    <xf numFmtId="0" fontId="47" fillId="2" borderId="0" xfId="0" applyFont="1" applyFill="1" applyAlignment="1">
      <alignment horizontal="left" vertical="center" wrapText="1"/>
    </xf>
    <xf numFmtId="9" fontId="48" fillId="2" borderId="0" xfId="1" applyFont="1" applyFill="1" applyAlignment="1">
      <alignment horizontal="right" vertical="center" wrapText="1"/>
    </xf>
    <xf numFmtId="0" fontId="42" fillId="2" borderId="0" xfId="0" applyFont="1" applyFill="1" applyAlignment="1">
      <alignment horizontal="center" vertical="center" wrapText="1"/>
    </xf>
    <xf numFmtId="9" fontId="48" fillId="2" borderId="0" xfId="1" applyFont="1" applyFill="1" applyAlignment="1">
      <alignment horizontal="center" vertical="center" wrapText="1"/>
    </xf>
    <xf numFmtId="0" fontId="48" fillId="2" borderId="0" xfId="0" applyFont="1" applyFill="1" applyAlignment="1">
      <alignment horizontal="left" vertical="center" wrapText="1"/>
    </xf>
    <xf numFmtId="0" fontId="40" fillId="2" borderId="0" xfId="0" applyFont="1" applyFill="1" applyAlignment="1">
      <alignment horizontal="center" vertical="center" wrapText="1"/>
    </xf>
    <xf numFmtId="0" fontId="47" fillId="2" borderId="0" xfId="0" applyFont="1" applyFill="1" applyAlignment="1">
      <alignment vertical="center" wrapText="1"/>
    </xf>
    <xf numFmtId="0" fontId="35" fillId="2" borderId="0" xfId="0" applyFont="1" applyFill="1" applyAlignment="1">
      <alignment horizontal="center" vertical="center" wrapText="1"/>
    </xf>
    <xf numFmtId="0" fontId="38" fillId="2" borderId="0" xfId="0" applyFont="1" applyFill="1" applyAlignment="1">
      <alignment wrapText="1"/>
    </xf>
    <xf numFmtId="0" fontId="49" fillId="2" borderId="0" xfId="0" applyFont="1" applyFill="1" applyAlignment="1">
      <alignment vertical="center" wrapText="1"/>
    </xf>
    <xf numFmtId="0" fontId="50" fillId="2" borderId="0" xfId="0" applyFont="1" applyFill="1" applyAlignment="1">
      <alignment horizontal="center" vertical="center" wrapText="1"/>
    </xf>
    <xf numFmtId="0" fontId="37" fillId="18" borderId="46" xfId="0" applyFont="1" applyFill="1" applyBorder="1" applyAlignment="1">
      <alignment horizontal="center" vertical="center" wrapText="1"/>
    </xf>
    <xf numFmtId="0" fontId="40" fillId="27" borderId="35" xfId="0" applyFont="1" applyFill="1" applyBorder="1" applyAlignment="1">
      <alignment horizontal="center" vertical="center" wrapText="1"/>
    </xf>
    <xf numFmtId="0" fontId="41" fillId="0" borderId="61" xfId="0" applyFont="1" applyBorder="1" applyAlignment="1">
      <alignment horizontal="left" vertical="center" wrapText="1"/>
    </xf>
    <xf numFmtId="0" fontId="41" fillId="0" borderId="8" xfId="0" applyFont="1" applyBorder="1" applyAlignment="1">
      <alignment horizontal="left" vertical="center" wrapText="1"/>
    </xf>
    <xf numFmtId="0" fontId="51" fillId="0" borderId="24" xfId="0" applyFont="1" applyBorder="1" applyAlignment="1">
      <alignment horizontal="centerContinuous" vertical="center" wrapText="1"/>
    </xf>
    <xf numFmtId="0" fontId="52" fillId="2" borderId="0" xfId="0" applyFont="1" applyFill="1" applyAlignment="1">
      <alignment wrapText="1"/>
    </xf>
    <xf numFmtId="0" fontId="40" fillId="27" borderId="8" xfId="0" applyFont="1" applyFill="1" applyBorder="1" applyAlignment="1">
      <alignment horizontal="center" vertical="center" wrapText="1"/>
    </xf>
    <xf numFmtId="0" fontId="41" fillId="0" borderId="62" xfId="0" applyFont="1" applyBorder="1" applyAlignment="1">
      <alignment horizontal="left" vertical="center" wrapText="1"/>
    </xf>
    <xf numFmtId="0" fontId="41" fillId="0" borderId="12" xfId="0" applyFont="1" applyBorder="1" applyAlignment="1">
      <alignment horizontal="left" vertical="center" wrapText="1"/>
    </xf>
    <xf numFmtId="0" fontId="51" fillId="0" borderId="37" xfId="0" applyFont="1" applyBorder="1" applyAlignment="1">
      <alignment horizontal="centerContinuous" vertical="center" wrapText="1"/>
    </xf>
    <xf numFmtId="0" fontId="28" fillId="2" borderId="8" xfId="0" applyFont="1" applyFill="1" applyBorder="1" applyAlignment="1">
      <alignment vertical="center" wrapText="1"/>
    </xf>
    <xf numFmtId="0" fontId="53" fillId="31" borderId="8" xfId="0" applyFont="1" applyFill="1" applyBorder="1" applyAlignment="1">
      <alignment horizontal="center" vertical="center" wrapText="1"/>
    </xf>
    <xf numFmtId="0" fontId="28" fillId="0" borderId="12" xfId="0" applyFont="1" applyBorder="1" applyAlignment="1">
      <alignment horizontal="left" vertical="center" wrapText="1"/>
    </xf>
    <xf numFmtId="0" fontId="54" fillId="2" borderId="0" xfId="0" applyFont="1" applyFill="1" applyAlignment="1">
      <alignment wrapText="1"/>
    </xf>
    <xf numFmtId="0" fontId="28" fillId="0" borderId="36" xfId="0" applyFont="1" applyBorder="1" applyAlignment="1">
      <alignment horizontal="left" vertical="center" wrapText="1"/>
    </xf>
    <xf numFmtId="0" fontId="53" fillId="31" borderId="52" xfId="0" applyFont="1" applyFill="1" applyBorder="1" applyAlignment="1">
      <alignment horizontal="center" vertical="center" wrapText="1"/>
    </xf>
    <xf numFmtId="0" fontId="51" fillId="0" borderId="39" xfId="0" applyFont="1" applyBorder="1" applyAlignment="1">
      <alignment horizontal="centerContinuous" vertical="center" wrapText="1"/>
    </xf>
    <xf numFmtId="0" fontId="41" fillId="0" borderId="56" xfId="0" applyFont="1" applyBorder="1" applyAlignment="1">
      <alignment horizontal="left" vertical="center" wrapText="1"/>
    </xf>
    <xf numFmtId="0" fontId="41" fillId="0" borderId="2" xfId="0" applyFont="1" applyBorder="1" applyAlignment="1">
      <alignment horizontal="left" vertical="center" wrapText="1"/>
    </xf>
    <xf numFmtId="0" fontId="41" fillId="0" borderId="57" xfId="0" applyFont="1" applyBorder="1" applyAlignment="1">
      <alignment horizontal="left" vertical="center" wrapText="1"/>
    </xf>
    <xf numFmtId="0" fontId="41" fillId="0" borderId="1" xfId="0" applyFont="1" applyBorder="1" applyAlignment="1">
      <alignment horizontal="left" vertical="center" wrapText="1"/>
    </xf>
    <xf numFmtId="0" fontId="40" fillId="27" borderId="52" xfId="0" applyFont="1" applyFill="1" applyBorder="1" applyAlignment="1">
      <alignment horizontal="center" vertical="center" wrapText="1"/>
    </xf>
    <xf numFmtId="0" fontId="41" fillId="0" borderId="60" xfId="0" applyFont="1" applyBorder="1" applyAlignment="1">
      <alignment horizontal="left" vertical="center" wrapText="1"/>
    </xf>
    <xf numFmtId="0" fontId="28" fillId="0" borderId="32" xfId="0" applyFont="1" applyBorder="1" applyAlignment="1">
      <alignment horizontal="left" vertical="center" wrapText="1"/>
    </xf>
    <xf numFmtId="0" fontId="43" fillId="3" borderId="27" xfId="0" applyFont="1" applyFill="1" applyBorder="1" applyAlignment="1" applyProtection="1">
      <alignment horizontal="center" vertical="center" wrapText="1"/>
      <protection locked="0"/>
    </xf>
    <xf numFmtId="0" fontId="28" fillId="0" borderId="56" xfId="0" applyFont="1" applyBorder="1" applyAlignment="1">
      <alignment horizontal="left" vertical="center" wrapText="1"/>
    </xf>
    <xf numFmtId="0" fontId="28" fillId="0" borderId="2" xfId="0" applyFont="1" applyBorder="1" applyAlignment="1">
      <alignment horizontal="left" vertical="center" wrapText="1"/>
    </xf>
    <xf numFmtId="0" fontId="51" fillId="0" borderId="0" xfId="0" applyFont="1" applyAlignment="1">
      <alignment horizontal="centerContinuous" vertical="center" wrapText="1"/>
    </xf>
    <xf numFmtId="0" fontId="55" fillId="3" borderId="11" xfId="0" applyFont="1" applyFill="1" applyBorder="1" applyAlignment="1" applyProtection="1">
      <alignment horizontal="centerContinuous" vertical="center" wrapText="1"/>
      <protection locked="0"/>
    </xf>
    <xf numFmtId="0" fontId="55" fillId="3" borderId="13" xfId="0" applyFont="1" applyFill="1" applyBorder="1" applyAlignment="1" applyProtection="1">
      <alignment horizontal="centerContinuous" vertical="center" wrapText="1"/>
      <protection locked="0"/>
    </xf>
    <xf numFmtId="0" fontId="28" fillId="0" borderId="1" xfId="0" applyFont="1" applyBorder="1" applyAlignment="1">
      <alignment horizontal="left" vertical="center" wrapText="1"/>
    </xf>
    <xf numFmtId="0" fontId="56" fillId="3" borderId="36" xfId="0" applyFont="1" applyFill="1" applyBorder="1" applyAlignment="1">
      <alignment horizontal="center" vertical="center" wrapText="1"/>
    </xf>
    <xf numFmtId="0" fontId="55" fillId="3" borderId="7" xfId="0" applyFont="1" applyFill="1" applyBorder="1" applyAlignment="1" applyProtection="1">
      <alignment horizontal="centerContinuous" vertical="center" wrapText="1"/>
      <protection locked="0"/>
    </xf>
    <xf numFmtId="0" fontId="41" fillId="0" borderId="58" xfId="0" applyFont="1" applyBorder="1" applyAlignment="1">
      <alignment horizontal="left" vertical="center" wrapText="1"/>
    </xf>
    <xf numFmtId="0" fontId="45" fillId="0" borderId="59" xfId="2" applyFont="1" applyFill="1" applyBorder="1" applyAlignment="1">
      <alignment horizontal="left" vertical="center" wrapText="1"/>
    </xf>
    <xf numFmtId="0" fontId="28" fillId="0" borderId="38" xfId="0" applyFont="1" applyBorder="1" applyAlignment="1">
      <alignment horizontal="left" vertical="center"/>
    </xf>
    <xf numFmtId="0" fontId="40" fillId="27" borderId="10" xfId="0" applyFont="1" applyFill="1" applyBorder="1" applyAlignment="1">
      <alignment horizontal="center" vertical="center" wrapText="1"/>
    </xf>
    <xf numFmtId="0" fontId="45" fillId="0" borderId="57" xfId="2" applyFont="1" applyFill="1" applyBorder="1" applyAlignment="1">
      <alignment horizontal="left" vertical="center" wrapText="1"/>
    </xf>
    <xf numFmtId="0" fontId="40" fillId="27" borderId="6" xfId="0" applyFont="1" applyFill="1" applyBorder="1" applyAlignment="1">
      <alignment horizontal="center" vertical="center" wrapText="1"/>
    </xf>
    <xf numFmtId="0" fontId="43" fillId="3" borderId="10" xfId="0" applyFont="1" applyFill="1" applyBorder="1" applyAlignment="1" applyProtection="1">
      <alignment horizontal="center" vertical="center" wrapText="1"/>
      <protection locked="0"/>
    </xf>
    <xf numFmtId="0" fontId="42" fillId="2" borderId="6" xfId="0" applyFont="1" applyFill="1" applyBorder="1" applyAlignment="1">
      <alignment horizontal="center" vertical="center" wrapText="1"/>
    </xf>
    <xf numFmtId="0" fontId="40" fillId="27" borderId="5" xfId="0" applyFont="1" applyFill="1" applyBorder="1" applyAlignment="1">
      <alignment horizontal="center" vertical="center" wrapText="1"/>
    </xf>
    <xf numFmtId="0" fontId="50" fillId="2" borderId="17" xfId="0" applyFont="1" applyFill="1" applyBorder="1" applyAlignment="1">
      <alignment horizontal="center" vertical="center" wrapText="1"/>
    </xf>
    <xf numFmtId="0" fontId="40" fillId="28" borderId="31" xfId="0" applyFont="1" applyFill="1" applyBorder="1" applyAlignment="1">
      <alignment horizontal="center" vertical="center" wrapText="1"/>
    </xf>
    <xf numFmtId="0" fontId="41" fillId="0" borderId="6" xfId="0" applyFont="1" applyBorder="1" applyAlignment="1">
      <alignment horizontal="left" vertical="center" wrapText="1"/>
    </xf>
    <xf numFmtId="0" fontId="40" fillId="28" borderId="27" xfId="0" applyFont="1" applyFill="1" applyBorder="1" applyAlignment="1">
      <alignment horizontal="center" vertical="center" wrapText="1"/>
    </xf>
    <xf numFmtId="0" fontId="28" fillId="2" borderId="7" xfId="0" applyFont="1" applyFill="1" applyBorder="1" applyAlignment="1" applyProtection="1">
      <alignment horizontal="centerContinuous" vertical="center" wrapText="1"/>
      <protection locked="0"/>
    </xf>
    <xf numFmtId="0" fontId="42" fillId="2" borderId="75" xfId="0" applyFont="1" applyFill="1" applyBorder="1" applyAlignment="1">
      <alignment horizontal="center" vertical="center" wrapText="1"/>
    </xf>
    <xf numFmtId="0" fontId="55" fillId="2" borderId="0" xfId="0" applyFont="1" applyFill="1" applyAlignment="1">
      <alignment horizontal="center" vertical="top" wrapText="1"/>
    </xf>
    <xf numFmtId="0" fontId="40" fillId="28" borderId="9" xfId="0" applyFont="1" applyFill="1" applyBorder="1" applyAlignment="1">
      <alignment horizontal="center" vertical="center" wrapText="1"/>
    </xf>
    <xf numFmtId="0" fontId="28" fillId="2" borderId="0" xfId="0" applyFont="1" applyFill="1" applyAlignment="1">
      <alignment vertical="center" wrapText="1"/>
    </xf>
    <xf numFmtId="0" fontId="28" fillId="2" borderId="6" xfId="0" applyFont="1" applyFill="1" applyBorder="1" applyAlignment="1">
      <alignment horizontal="left" vertical="center" wrapText="1"/>
    </xf>
    <xf numFmtId="0" fontId="55" fillId="2" borderId="0" xfId="0" applyFont="1" applyFill="1" applyAlignment="1">
      <alignment horizontal="center" vertical="center" wrapText="1"/>
    </xf>
    <xf numFmtId="0" fontId="40" fillId="28" borderId="33" xfId="0" applyFont="1" applyFill="1" applyBorder="1" applyAlignment="1">
      <alignment horizontal="center" vertical="center" wrapText="1"/>
    </xf>
    <xf numFmtId="0" fontId="40" fillId="28" borderId="6" xfId="0" applyFont="1" applyFill="1" applyBorder="1" applyAlignment="1">
      <alignment horizontal="center" vertical="center" wrapText="1"/>
    </xf>
    <xf numFmtId="0" fontId="42" fillId="2" borderId="0" xfId="0" applyFont="1" applyFill="1" applyAlignment="1">
      <alignment horizontal="right" vertical="center" wrapText="1"/>
    </xf>
    <xf numFmtId="0" fontId="57" fillId="2" borderId="0" xfId="0" applyFont="1" applyFill="1" applyAlignment="1">
      <alignment vertical="center" wrapText="1"/>
    </xf>
    <xf numFmtId="0" fontId="57" fillId="2" borderId="0" xfId="0" applyFont="1" applyFill="1" applyAlignment="1">
      <alignment wrapText="1"/>
    </xf>
    <xf numFmtId="0" fontId="37" fillId="2" borderId="48" xfId="0" applyFont="1" applyFill="1" applyBorder="1" applyAlignment="1">
      <alignment horizontal="center" vertical="center" wrapText="1"/>
    </xf>
    <xf numFmtId="0" fontId="40" fillId="13" borderId="3" xfId="0" applyFont="1" applyFill="1" applyBorder="1" applyAlignment="1">
      <alignment horizontal="center" vertical="center" wrapText="1"/>
    </xf>
    <xf numFmtId="0" fontId="41" fillId="0" borderId="31" xfId="0" applyFont="1" applyBorder="1" applyAlignment="1">
      <alignment horizontal="left" vertical="center" wrapText="1"/>
    </xf>
    <xf numFmtId="0" fontId="28" fillId="3" borderId="18" xfId="0" applyFont="1" applyFill="1" applyBorder="1" applyAlignment="1" applyProtection="1">
      <alignment horizontal="centerContinuous" vertical="center" wrapText="1"/>
      <protection locked="0"/>
    </xf>
    <xf numFmtId="0" fontId="28" fillId="0" borderId="13" xfId="0" applyFont="1" applyBorder="1" applyAlignment="1">
      <alignment horizontal="left" vertical="center" wrapText="1"/>
    </xf>
    <xf numFmtId="0" fontId="43" fillId="3" borderId="7" xfId="0" applyFont="1" applyFill="1" applyBorder="1" applyAlignment="1" applyProtection="1">
      <alignment horizontal="center" vertical="center" wrapText="1"/>
      <protection locked="0"/>
    </xf>
    <xf numFmtId="0" fontId="28" fillId="0" borderId="9" xfId="0" applyFont="1" applyBorder="1" applyAlignment="1">
      <alignment horizontal="left" vertical="center" wrapText="1"/>
    </xf>
    <xf numFmtId="0" fontId="43" fillId="3" borderId="13" xfId="0" applyFont="1" applyFill="1" applyBorder="1" applyAlignment="1" applyProtection="1">
      <alignment horizontal="center" vertical="center" wrapText="1"/>
      <protection locked="0"/>
    </xf>
    <xf numFmtId="0" fontId="28" fillId="3" borderId="19" xfId="0" applyFont="1" applyFill="1" applyBorder="1" applyAlignment="1" applyProtection="1">
      <alignment horizontal="centerContinuous" vertical="center" wrapText="1"/>
      <protection locked="0"/>
    </xf>
    <xf numFmtId="0" fontId="41" fillId="2" borderId="15" xfId="0" applyFont="1" applyFill="1" applyBorder="1" applyAlignment="1">
      <alignment horizontal="left" vertical="center" wrapText="1"/>
    </xf>
    <xf numFmtId="0" fontId="28" fillId="2" borderId="24" xfId="0" applyFont="1" applyFill="1" applyBorder="1" applyAlignment="1">
      <alignment horizontal="left" vertical="center" wrapText="1"/>
    </xf>
    <xf numFmtId="0" fontId="41" fillId="2" borderId="5" xfId="0" applyFont="1" applyFill="1" applyBorder="1" applyAlignment="1">
      <alignment horizontal="left" vertical="center" wrapText="1"/>
    </xf>
    <xf numFmtId="0" fontId="28" fillId="2" borderId="10" xfId="0" applyFont="1" applyFill="1" applyBorder="1" applyAlignment="1">
      <alignment horizontal="left" vertical="center" wrapText="1"/>
    </xf>
    <xf numFmtId="0" fontId="41" fillId="2" borderId="16" xfId="0" applyFont="1" applyFill="1" applyBorder="1" applyAlignment="1">
      <alignment horizontal="left" vertical="center" wrapText="1"/>
    </xf>
    <xf numFmtId="0" fontId="28" fillId="2" borderId="14" xfId="0" applyFont="1" applyFill="1" applyBorder="1" applyAlignment="1">
      <alignment horizontal="left" vertical="center" wrapText="1"/>
    </xf>
    <xf numFmtId="0" fontId="43" fillId="3" borderId="9" xfId="0" applyFont="1" applyFill="1" applyBorder="1" applyAlignment="1" applyProtection="1">
      <alignment horizontal="center" vertical="center" wrapText="1"/>
      <protection locked="0"/>
    </xf>
    <xf numFmtId="0" fontId="47" fillId="3" borderId="5" xfId="0" applyFont="1" applyFill="1" applyBorder="1" applyAlignment="1" applyProtection="1">
      <alignment horizontal="center" vertical="center" wrapText="1"/>
      <protection locked="0"/>
    </xf>
    <xf numFmtId="0" fontId="41" fillId="0" borderId="13" xfId="0" applyFont="1" applyBorder="1" applyAlignment="1">
      <alignment horizontal="left" vertical="center" wrapText="1"/>
    </xf>
    <xf numFmtId="0" fontId="43" fillId="3" borderId="11" xfId="0" applyFont="1" applyFill="1" applyBorder="1" applyAlignment="1" applyProtection="1">
      <alignment horizontal="center" vertical="center" wrapText="1"/>
      <protection locked="0"/>
    </xf>
    <xf numFmtId="0" fontId="41" fillId="0" borderId="11" xfId="0" applyFont="1" applyBorder="1" applyAlignment="1">
      <alignment horizontal="left" vertical="center" wrapText="1"/>
    </xf>
    <xf numFmtId="0" fontId="41" fillId="2" borderId="33" xfId="0" applyFont="1" applyFill="1" applyBorder="1" applyAlignment="1">
      <alignment horizontal="left" vertical="center" wrapText="1"/>
    </xf>
    <xf numFmtId="0" fontId="28" fillId="2" borderId="9" xfId="0" applyFont="1" applyFill="1" applyBorder="1" applyAlignment="1">
      <alignment horizontal="left" vertical="center" wrapText="1"/>
    </xf>
    <xf numFmtId="0" fontId="43" fillId="3" borderId="0" xfId="0" applyFont="1" applyFill="1" applyAlignment="1" applyProtection="1">
      <alignment horizontal="center" vertical="center" wrapText="1"/>
      <protection locked="0"/>
    </xf>
    <xf numFmtId="0" fontId="43" fillId="3" borderId="8" xfId="0" applyFont="1" applyFill="1" applyBorder="1" applyAlignment="1">
      <alignment horizontal="center" vertical="center" wrapText="1"/>
    </xf>
    <xf numFmtId="0" fontId="28" fillId="3" borderId="34" xfId="0" applyFont="1" applyFill="1" applyBorder="1" applyAlignment="1" applyProtection="1">
      <alignment horizontal="centerContinuous" vertical="center" wrapText="1"/>
      <protection locked="0"/>
    </xf>
    <xf numFmtId="0" fontId="41" fillId="2" borderId="6" xfId="0" applyFont="1" applyFill="1" applyBorder="1" applyAlignment="1">
      <alignment horizontal="left" vertical="center" wrapText="1"/>
    </xf>
    <xf numFmtId="0" fontId="28" fillId="2" borderId="13" xfId="0" applyFont="1" applyFill="1" applyBorder="1" applyAlignment="1">
      <alignment vertical="center" wrapText="1"/>
    </xf>
    <xf numFmtId="0" fontId="40" fillId="13" borderId="30" xfId="0" applyFont="1" applyFill="1" applyBorder="1" applyAlignment="1">
      <alignment horizontal="center" vertical="center" wrapText="1"/>
    </xf>
    <xf numFmtId="0" fontId="28" fillId="2" borderId="11" xfId="0" applyFont="1" applyFill="1" applyBorder="1" applyAlignment="1">
      <alignment horizontal="left" vertical="center" wrapText="1"/>
    </xf>
    <xf numFmtId="0" fontId="57" fillId="2" borderId="0" xfId="0" applyFont="1" applyFill="1"/>
    <xf numFmtId="0" fontId="46" fillId="2" borderId="0" xfId="0" applyFont="1" applyFill="1" applyAlignment="1">
      <alignment horizontal="center" vertical="center" wrapText="1"/>
    </xf>
    <xf numFmtId="0" fontId="47" fillId="2" borderId="26" xfId="0" applyFont="1" applyFill="1" applyBorder="1" applyAlignment="1">
      <alignment horizontal="center" vertical="center" wrapText="1"/>
    </xf>
    <xf numFmtId="0" fontId="40" fillId="8" borderId="8" xfId="0" applyFont="1" applyFill="1" applyBorder="1" applyAlignment="1">
      <alignment horizontal="center" vertical="center" wrapText="1"/>
    </xf>
    <xf numFmtId="0" fontId="28" fillId="2" borderId="5" xfId="0" applyFont="1" applyFill="1" applyBorder="1" applyAlignment="1">
      <alignment horizontal="left" vertical="center" wrapText="1"/>
    </xf>
    <xf numFmtId="0" fontId="28" fillId="2" borderId="5" xfId="0" applyFont="1" applyFill="1" applyBorder="1" applyAlignment="1">
      <alignment vertical="center" wrapText="1"/>
    </xf>
    <xf numFmtId="0" fontId="42" fillId="2" borderId="66" xfId="0" applyFont="1" applyFill="1" applyBorder="1" applyAlignment="1">
      <alignment horizontal="center" vertical="center" wrapText="1"/>
    </xf>
    <xf numFmtId="0" fontId="42" fillId="2" borderId="14" xfId="0" applyFont="1" applyFill="1" applyBorder="1" applyAlignment="1">
      <alignment horizontal="center" vertical="center" wrapText="1"/>
    </xf>
    <xf numFmtId="0" fontId="28" fillId="3" borderId="9" xfId="0" applyFont="1" applyFill="1" applyBorder="1" applyAlignment="1" applyProtection="1">
      <alignment horizontal="centerContinuous" vertical="center" wrapText="1"/>
      <protection locked="0"/>
    </xf>
    <xf numFmtId="0" fontId="40" fillId="8" borderId="6" xfId="0" applyFont="1" applyFill="1" applyBorder="1" applyAlignment="1">
      <alignment horizontal="center" vertical="center" wrapText="1"/>
    </xf>
    <xf numFmtId="0" fontId="39" fillId="26" borderId="23" xfId="0" applyFont="1" applyFill="1" applyBorder="1" applyAlignment="1">
      <alignment vertical="center"/>
    </xf>
    <xf numFmtId="0" fontId="39" fillId="26" borderId="21" xfId="0" applyFont="1" applyFill="1" applyBorder="1" applyAlignment="1">
      <alignment vertical="center"/>
    </xf>
    <xf numFmtId="0" fontId="39" fillId="26" borderId="22" xfId="0" applyFont="1" applyFill="1" applyBorder="1" applyAlignment="1">
      <alignment vertical="center"/>
    </xf>
    <xf numFmtId="0" fontId="40" fillId="6" borderId="8" xfId="0" applyFont="1" applyFill="1" applyBorder="1" applyAlignment="1">
      <alignment horizontal="center" vertical="center" wrapText="1"/>
    </xf>
    <xf numFmtId="0" fontId="42" fillId="0" borderId="45" xfId="0" applyFont="1" applyBorder="1" applyAlignment="1">
      <alignment horizontal="center" vertical="center" wrapText="1"/>
    </xf>
    <xf numFmtId="0" fontId="42" fillId="0" borderId="41" xfId="0" applyFont="1" applyBorder="1" applyAlignment="1">
      <alignment horizontal="center" vertical="center" wrapText="1"/>
    </xf>
    <xf numFmtId="0" fontId="42" fillId="0" borderId="44" xfId="0" applyFont="1" applyBorder="1" applyAlignment="1">
      <alignment horizontal="center" vertical="center" wrapText="1"/>
    </xf>
    <xf numFmtId="0" fontId="40" fillId="6" borderId="3" xfId="0" applyFont="1" applyFill="1" applyBorder="1" applyAlignment="1">
      <alignment horizontal="center" vertical="center" wrapText="1"/>
    </xf>
    <xf numFmtId="0" fontId="40" fillId="6" borderId="63" xfId="0" applyFont="1" applyFill="1" applyBorder="1" applyAlignment="1">
      <alignment horizontal="center" vertical="center" wrapText="1"/>
    </xf>
    <xf numFmtId="0" fontId="39" fillId="34" borderId="23" xfId="0" applyFont="1" applyFill="1" applyBorder="1" applyAlignment="1">
      <alignment vertical="center"/>
    </xf>
    <xf numFmtId="0" fontId="39" fillId="34" borderId="21" xfId="0" applyFont="1" applyFill="1" applyBorder="1" applyAlignment="1">
      <alignment vertical="center"/>
    </xf>
    <xf numFmtId="0" fontId="39" fillId="34" borderId="22" xfId="0" applyFont="1" applyFill="1" applyBorder="1" applyAlignment="1">
      <alignment vertical="center"/>
    </xf>
    <xf numFmtId="0" fontId="40" fillId="33" borderId="8" xfId="0" applyFont="1" applyFill="1" applyBorder="1" applyAlignment="1">
      <alignment horizontal="center" vertical="center" wrapText="1"/>
    </xf>
    <xf numFmtId="0" fontId="40" fillId="33" borderId="63" xfId="0" applyFont="1" applyFill="1" applyBorder="1" applyAlignment="1">
      <alignment horizontal="center" vertical="center" wrapText="1"/>
    </xf>
    <xf numFmtId="0" fontId="28" fillId="2" borderId="3" xfId="0" applyFont="1" applyFill="1" applyBorder="1"/>
    <xf numFmtId="0" fontId="28" fillId="2" borderId="0" xfId="0" applyFont="1" applyFill="1" applyAlignment="1">
      <alignment horizontal="center"/>
    </xf>
    <xf numFmtId="0" fontId="28" fillId="23" borderId="36" xfId="0" applyFont="1" applyFill="1" applyBorder="1" applyAlignment="1">
      <alignment horizontal="center"/>
    </xf>
    <xf numFmtId="0" fontId="28" fillId="23" borderId="39" xfId="0" applyFont="1" applyFill="1" applyBorder="1" applyAlignment="1">
      <alignment horizontal="center"/>
    </xf>
    <xf numFmtId="0" fontId="28" fillId="23" borderId="7" xfId="0" applyFont="1" applyFill="1" applyBorder="1" applyAlignment="1">
      <alignment horizontal="center"/>
    </xf>
    <xf numFmtId="0" fontId="28" fillId="23" borderId="8" xfId="0" applyFont="1" applyFill="1" applyBorder="1"/>
    <xf numFmtId="0" fontId="60" fillId="23" borderId="0" xfId="0" applyFont="1" applyFill="1"/>
    <xf numFmtId="0" fontId="28" fillId="23" borderId="0" xfId="0" applyFont="1" applyFill="1"/>
    <xf numFmtId="0" fontId="61" fillId="23" borderId="0" xfId="0" applyFont="1" applyFill="1"/>
    <xf numFmtId="0" fontId="28" fillId="23" borderId="9" xfId="0" applyFont="1" applyFill="1" applyBorder="1"/>
    <xf numFmtId="0" fontId="60" fillId="23" borderId="42" xfId="0" applyFont="1" applyFill="1" applyBorder="1"/>
    <xf numFmtId="0" fontId="47" fillId="2" borderId="0" xfId="0" applyFont="1" applyFill="1"/>
    <xf numFmtId="0" fontId="28" fillId="23" borderId="10" xfId="0" applyFont="1" applyFill="1" applyBorder="1"/>
    <xf numFmtId="0" fontId="28" fillId="23" borderId="47" xfId="0" applyFont="1" applyFill="1" applyBorder="1"/>
    <xf numFmtId="0" fontId="28" fillId="23" borderId="24" xfId="0" applyFont="1" applyFill="1" applyBorder="1"/>
    <xf numFmtId="0" fontId="28" fillId="23" borderId="11" xfId="0" applyFont="1" applyFill="1" applyBorder="1"/>
    <xf numFmtId="0" fontId="42" fillId="15" borderId="21" xfId="0" applyFont="1" applyFill="1" applyBorder="1"/>
    <xf numFmtId="0" fontId="62" fillId="15" borderId="86" xfId="0" applyFont="1" applyFill="1" applyBorder="1" applyAlignment="1">
      <alignment horizontal="center" vertical="center"/>
    </xf>
    <xf numFmtId="0" fontId="63" fillId="15" borderId="87" xfId="0" applyFont="1" applyFill="1" applyBorder="1" applyAlignment="1">
      <alignment horizontal="center" vertical="center"/>
    </xf>
    <xf numFmtId="9" fontId="42" fillId="2" borderId="71" xfId="1" applyFont="1" applyFill="1" applyBorder="1" applyAlignment="1">
      <alignment horizontal="center" vertical="center" wrapText="1"/>
    </xf>
    <xf numFmtId="0" fontId="42" fillId="8" borderId="21" xfId="0" applyFont="1" applyFill="1" applyBorder="1" applyAlignment="1">
      <alignment vertical="center"/>
    </xf>
    <xf numFmtId="0" fontId="47" fillId="8" borderId="72" xfId="0" applyFont="1" applyFill="1" applyBorder="1" applyAlignment="1">
      <alignment horizontal="center" vertical="center"/>
    </xf>
    <xf numFmtId="0" fontId="42" fillId="8" borderId="73" xfId="0" applyFont="1" applyFill="1" applyBorder="1" applyAlignment="1">
      <alignment horizontal="center" vertical="center"/>
    </xf>
    <xf numFmtId="9" fontId="42" fillId="2" borderId="22" xfId="1" applyFont="1" applyFill="1" applyBorder="1" applyAlignment="1">
      <alignment horizontal="center" vertical="center" wrapText="1"/>
    </xf>
    <xf numFmtId="0" fontId="28" fillId="0" borderId="0" xfId="0" applyFont="1"/>
    <xf numFmtId="0" fontId="47" fillId="15" borderId="3" xfId="0" applyFont="1" applyFill="1" applyBorder="1"/>
    <xf numFmtId="0" fontId="47" fillId="0" borderId="0" xfId="0" applyFont="1" applyAlignment="1">
      <alignment vertical="center"/>
    </xf>
    <xf numFmtId="0" fontId="62" fillId="0" borderId="88" xfId="0" applyFont="1" applyBorder="1" applyAlignment="1">
      <alignment horizontal="center" vertical="center"/>
    </xf>
    <xf numFmtId="0" fontId="62" fillId="0" borderId="89" xfId="0" applyFont="1" applyBorder="1" applyAlignment="1">
      <alignment horizontal="center" vertical="center"/>
    </xf>
    <xf numFmtId="0" fontId="47" fillId="8" borderId="3" xfId="0" applyFont="1" applyFill="1" applyBorder="1"/>
    <xf numFmtId="0" fontId="47" fillId="0" borderId="0" xfId="0" applyFont="1" applyAlignment="1">
      <alignment horizontal="left" vertical="center"/>
    </xf>
    <xf numFmtId="0" fontId="47" fillId="0" borderId="42" xfId="0" applyFont="1" applyBorder="1" applyAlignment="1">
      <alignment horizontal="center" vertical="center"/>
    </xf>
    <xf numFmtId="0" fontId="47" fillId="0" borderId="9" xfId="0" applyFont="1" applyBorder="1" applyAlignment="1">
      <alignment horizontal="center" vertical="center"/>
    </xf>
    <xf numFmtId="9" fontId="47" fillId="2" borderId="71" xfId="1" applyFont="1" applyFill="1" applyBorder="1" applyAlignment="1">
      <alignment horizontal="center" vertical="center" wrapText="1"/>
    </xf>
    <xf numFmtId="9" fontId="47" fillId="2" borderId="9" xfId="1" applyFont="1" applyFill="1" applyBorder="1" applyAlignment="1">
      <alignment horizontal="center" vertical="center" wrapText="1"/>
    </xf>
    <xf numFmtId="0" fontId="42" fillId="6" borderId="21" xfId="0" applyFont="1" applyFill="1" applyBorder="1" applyAlignment="1">
      <alignment vertical="center"/>
    </xf>
    <xf numFmtId="0" fontId="47" fillId="6" borderId="72" xfId="0" applyFont="1" applyFill="1" applyBorder="1" applyAlignment="1">
      <alignment horizontal="center" vertical="center"/>
    </xf>
    <xf numFmtId="0" fontId="42" fillId="6" borderId="73" xfId="0" applyFont="1" applyFill="1" applyBorder="1" applyAlignment="1">
      <alignment horizontal="center" vertical="center"/>
    </xf>
    <xf numFmtId="9" fontId="42" fillId="2" borderId="34" xfId="1" applyFont="1" applyFill="1" applyBorder="1" applyAlignment="1">
      <alignment horizontal="center" vertical="center" wrapText="1"/>
    </xf>
    <xf numFmtId="0" fontId="47" fillId="6" borderId="3" xfId="0" applyFont="1" applyFill="1" applyBorder="1"/>
    <xf numFmtId="0" fontId="42" fillId="11" borderId="21" xfId="0" applyFont="1" applyFill="1" applyBorder="1" applyAlignment="1">
      <alignment vertical="center"/>
    </xf>
    <xf numFmtId="0" fontId="62" fillId="11" borderId="81" xfId="0" applyFont="1" applyFill="1" applyBorder="1" applyAlignment="1">
      <alignment horizontal="center" vertical="center"/>
    </xf>
    <xf numFmtId="0" fontId="63" fillId="11" borderId="82" xfId="0" applyFont="1" applyFill="1" applyBorder="1" applyAlignment="1">
      <alignment horizontal="center" vertical="center"/>
    </xf>
    <xf numFmtId="0" fontId="47" fillId="11" borderId="3" xfId="0" applyFont="1" applyFill="1" applyBorder="1"/>
    <xf numFmtId="0" fontId="42" fillId="33" borderId="21" xfId="0" applyFont="1" applyFill="1" applyBorder="1" applyAlignment="1">
      <alignment vertical="center"/>
    </xf>
    <xf numFmtId="0" fontId="47" fillId="33" borderId="72" xfId="0" applyFont="1" applyFill="1" applyBorder="1" applyAlignment="1">
      <alignment horizontal="center" vertical="center"/>
    </xf>
    <xf numFmtId="0" fontId="42" fillId="33" borderId="73" xfId="0" applyFont="1" applyFill="1" applyBorder="1" applyAlignment="1">
      <alignment horizontal="center" vertical="center"/>
    </xf>
    <xf numFmtId="0" fontId="47" fillId="33" borderId="3" xfId="0" applyFont="1" applyFill="1" applyBorder="1"/>
    <xf numFmtId="9" fontId="47" fillId="2" borderId="90" xfId="1" applyFont="1" applyFill="1" applyBorder="1" applyAlignment="1">
      <alignment horizontal="center" vertical="center" wrapText="1"/>
    </xf>
    <xf numFmtId="0" fontId="40" fillId="0" borderId="0" xfId="0" applyFont="1"/>
    <xf numFmtId="0" fontId="42" fillId="12" borderId="21" xfId="0" applyFont="1" applyFill="1" applyBorder="1" applyAlignment="1">
      <alignment vertical="center"/>
    </xf>
    <xf numFmtId="0" fontId="62" fillId="12" borderId="81" xfId="0" applyFont="1" applyFill="1" applyBorder="1" applyAlignment="1">
      <alignment horizontal="center" vertical="center"/>
    </xf>
    <xf numFmtId="0" fontId="63" fillId="12" borderId="82" xfId="0" applyFont="1" applyFill="1" applyBorder="1" applyAlignment="1">
      <alignment horizontal="center" vertical="center"/>
    </xf>
    <xf numFmtId="9" fontId="42" fillId="2" borderId="77" xfId="1" applyFont="1" applyFill="1" applyBorder="1" applyAlignment="1">
      <alignment horizontal="center" vertical="center" wrapText="1"/>
    </xf>
    <xf numFmtId="0" fontId="47" fillId="12" borderId="3" xfId="0" applyFont="1" applyFill="1" applyBorder="1"/>
    <xf numFmtId="0" fontId="42" fillId="23" borderId="21" xfId="0" applyFont="1" applyFill="1" applyBorder="1"/>
    <xf numFmtId="0" fontId="42" fillId="0" borderId="73" xfId="0" applyFont="1" applyBorder="1" applyAlignment="1">
      <alignment horizontal="center" vertical="center"/>
    </xf>
    <xf numFmtId="9" fontId="47" fillId="2" borderId="34" xfId="1" applyFont="1" applyFill="1" applyBorder="1" applyAlignment="1">
      <alignment horizontal="center" vertical="center" wrapText="1"/>
    </xf>
    <xf numFmtId="0" fontId="65" fillId="15" borderId="41" xfId="0" applyFont="1" applyFill="1" applyBorder="1" applyAlignment="1">
      <alignment horizontal="center" vertical="center"/>
    </xf>
    <xf numFmtId="0" fontId="42" fillId="13" borderId="21" xfId="0" applyFont="1" applyFill="1" applyBorder="1" applyAlignment="1">
      <alignment vertical="center"/>
    </xf>
    <xf numFmtId="0" fontId="62" fillId="13" borderId="81" xfId="0" applyFont="1" applyFill="1" applyBorder="1" applyAlignment="1">
      <alignment horizontal="center" vertical="center"/>
    </xf>
    <xf numFmtId="0" fontId="63" fillId="13" borderId="82" xfId="0" applyFont="1" applyFill="1" applyBorder="1" applyAlignment="1">
      <alignment horizontal="center" vertical="center"/>
    </xf>
    <xf numFmtId="0" fontId="66" fillId="30" borderId="80" xfId="0" applyFont="1" applyFill="1" applyBorder="1" applyAlignment="1">
      <alignment vertical="center"/>
    </xf>
    <xf numFmtId="0" fontId="47" fillId="0" borderId="21" xfId="0" applyFont="1" applyBorder="1" applyAlignment="1">
      <alignment horizontal="center" vertical="center"/>
    </xf>
    <xf numFmtId="9" fontId="65" fillId="11" borderId="41" xfId="1" applyFont="1" applyFill="1" applyBorder="1" applyAlignment="1">
      <alignment horizontal="center" vertical="center"/>
    </xf>
    <xf numFmtId="0" fontId="65" fillId="11" borderId="41" xfId="0" applyFont="1" applyFill="1" applyBorder="1" applyAlignment="1">
      <alignment horizontal="center" vertical="center"/>
    </xf>
    <xf numFmtId="0" fontId="47" fillId="13" borderId="3" xfId="0" applyFont="1" applyFill="1" applyBorder="1"/>
    <xf numFmtId="9" fontId="65" fillId="12" borderId="41" xfId="1" applyFont="1" applyFill="1" applyBorder="1" applyAlignment="1">
      <alignment horizontal="center" vertical="center"/>
    </xf>
    <xf numFmtId="0" fontId="65" fillId="12" borderId="41" xfId="0" applyFont="1" applyFill="1" applyBorder="1" applyAlignment="1">
      <alignment horizontal="center" vertical="center"/>
    </xf>
    <xf numFmtId="9" fontId="65" fillId="13" borderId="41" xfId="1" applyFont="1" applyFill="1" applyBorder="1" applyAlignment="1">
      <alignment horizontal="center" vertical="center"/>
    </xf>
    <xf numFmtId="0" fontId="65" fillId="13" borderId="41" xfId="0" applyFont="1" applyFill="1" applyBorder="1" applyAlignment="1">
      <alignment horizontal="center" vertical="center"/>
    </xf>
    <xf numFmtId="9" fontId="65" fillId="8" borderId="41" xfId="1" applyFont="1" applyFill="1" applyBorder="1" applyAlignment="1">
      <alignment horizontal="center" vertical="center"/>
    </xf>
    <xf numFmtId="0" fontId="65" fillId="8" borderId="41" xfId="0" applyFont="1" applyFill="1" applyBorder="1" applyAlignment="1">
      <alignment horizontal="center" vertical="center"/>
    </xf>
    <xf numFmtId="9" fontId="65" fillId="6" borderId="41" xfId="1" applyFont="1" applyFill="1" applyBorder="1" applyAlignment="1">
      <alignment horizontal="center" vertical="center"/>
    </xf>
    <xf numFmtId="0" fontId="65" fillId="6" borderId="41" xfId="0" applyFont="1" applyFill="1" applyBorder="1" applyAlignment="1">
      <alignment horizontal="center" vertical="center"/>
    </xf>
    <xf numFmtId="0" fontId="62" fillId="0" borderId="83" xfId="0" applyFont="1" applyBorder="1" applyAlignment="1">
      <alignment horizontal="center" vertical="center"/>
    </xf>
    <xf numFmtId="0" fontId="62" fillId="0" borderId="84" xfId="0" applyFont="1" applyBorder="1" applyAlignment="1">
      <alignment horizontal="center" vertical="center"/>
    </xf>
    <xf numFmtId="9" fontId="65" fillId="33" borderId="41" xfId="1" applyFont="1" applyFill="1" applyBorder="1" applyAlignment="1">
      <alignment horizontal="center" vertical="center"/>
    </xf>
    <xf numFmtId="0" fontId="65" fillId="33" borderId="41" xfId="0" applyFont="1" applyFill="1" applyBorder="1" applyAlignment="1">
      <alignment horizontal="center" vertical="center"/>
    </xf>
    <xf numFmtId="0" fontId="40" fillId="2" borderId="0" xfId="0" applyFont="1" applyFill="1"/>
    <xf numFmtId="0" fontId="67" fillId="12" borderId="65" xfId="0" applyFont="1" applyFill="1" applyBorder="1" applyAlignment="1">
      <alignment horizontal="center" vertical="center"/>
    </xf>
    <xf numFmtId="0" fontId="67" fillId="13" borderId="65" xfId="0" applyFont="1" applyFill="1" applyBorder="1" applyAlignment="1">
      <alignment horizontal="center" vertical="center"/>
    </xf>
    <xf numFmtId="0" fontId="67" fillId="8" borderId="65" xfId="0" applyFont="1" applyFill="1" applyBorder="1" applyAlignment="1">
      <alignment horizontal="center" vertical="center"/>
    </xf>
    <xf numFmtId="0" fontId="67" fillId="6" borderId="65" xfId="0" applyFont="1" applyFill="1" applyBorder="1" applyAlignment="1">
      <alignment horizontal="center" vertical="center"/>
    </xf>
    <xf numFmtId="0" fontId="67" fillId="33" borderId="65" xfId="0" applyFont="1" applyFill="1" applyBorder="1" applyAlignment="1">
      <alignment horizontal="center" vertical="center"/>
    </xf>
    <xf numFmtId="0" fontId="68" fillId="2" borderId="66" xfId="0" applyFont="1" applyFill="1" applyBorder="1" applyAlignment="1">
      <alignment horizontal="center" vertical="center"/>
    </xf>
    <xf numFmtId="0" fontId="68" fillId="2" borderId="67" xfId="0" applyFont="1" applyFill="1" applyBorder="1" applyAlignment="1">
      <alignment horizontal="center" vertical="center"/>
    </xf>
    <xf numFmtId="9" fontId="68" fillId="15" borderId="64" xfId="1" applyFont="1" applyFill="1" applyBorder="1" applyAlignment="1">
      <alignment horizontal="center" vertical="center"/>
    </xf>
    <xf numFmtId="9" fontId="68" fillId="11" borderId="64" xfId="1" applyFont="1" applyFill="1" applyBorder="1" applyAlignment="1">
      <alignment horizontal="center" vertical="center"/>
    </xf>
    <xf numFmtId="9" fontId="68" fillId="12" borderId="64" xfId="1" applyFont="1" applyFill="1" applyBorder="1" applyAlignment="1">
      <alignment horizontal="center" vertical="center"/>
    </xf>
    <xf numFmtId="9" fontId="68" fillId="13" borderId="68" xfId="1" applyFont="1" applyFill="1" applyBorder="1" applyAlignment="1">
      <alignment horizontal="center" vertical="center"/>
    </xf>
    <xf numFmtId="9" fontId="68" fillId="8" borderId="68" xfId="1" applyFont="1" applyFill="1" applyBorder="1" applyAlignment="1">
      <alignment horizontal="center" vertical="center"/>
    </xf>
    <xf numFmtId="9" fontId="68" fillId="6" borderId="68" xfId="1" applyFont="1" applyFill="1" applyBorder="1" applyAlignment="1">
      <alignment horizontal="center" vertical="center"/>
    </xf>
    <xf numFmtId="9" fontId="68" fillId="33" borderId="68" xfId="1" applyFont="1" applyFill="1" applyBorder="1" applyAlignment="1">
      <alignment horizontal="center" vertical="center"/>
    </xf>
    <xf numFmtId="9" fontId="68" fillId="2" borderId="50" xfId="1" applyFont="1" applyFill="1" applyBorder="1" applyAlignment="1">
      <alignment horizontal="center" vertical="center" wrapText="1"/>
    </xf>
    <xf numFmtId="9" fontId="69" fillId="2" borderId="50" xfId="1" applyFont="1" applyFill="1" applyBorder="1" applyAlignment="1">
      <alignment horizontal="center" vertical="center" wrapText="1"/>
    </xf>
    <xf numFmtId="0" fontId="70" fillId="0" borderId="42" xfId="0" applyFont="1" applyBorder="1" applyAlignment="1">
      <alignment horizontal="center" vertical="center"/>
    </xf>
    <xf numFmtId="0" fontId="70" fillId="0" borderId="7" xfId="0" applyFont="1" applyBorder="1" applyAlignment="1">
      <alignment horizontal="center" vertical="center"/>
    </xf>
    <xf numFmtId="0" fontId="70" fillId="0" borderId="16" xfId="0" applyFont="1" applyBorder="1" applyAlignment="1">
      <alignment horizontal="center" vertical="center"/>
    </xf>
    <xf numFmtId="0" fontId="70" fillId="15" borderId="23" xfId="0" applyFont="1" applyFill="1" applyBorder="1" applyAlignment="1">
      <alignment vertical="center"/>
    </xf>
    <xf numFmtId="0" fontId="70" fillId="11" borderId="23" xfId="0" applyFont="1" applyFill="1" applyBorder="1" applyAlignment="1">
      <alignment vertical="center"/>
    </xf>
    <xf numFmtId="0" fontId="70" fillId="12" borderId="23" xfId="0" applyFont="1" applyFill="1" applyBorder="1" applyAlignment="1">
      <alignment vertical="center"/>
    </xf>
    <xf numFmtId="0" fontId="70" fillId="13" borderId="23" xfId="0" applyFont="1" applyFill="1" applyBorder="1" applyAlignment="1">
      <alignment vertical="center"/>
    </xf>
    <xf numFmtId="0" fontId="70" fillId="8" borderId="23" xfId="0" applyFont="1" applyFill="1" applyBorder="1" applyAlignment="1">
      <alignment vertical="center"/>
    </xf>
    <xf numFmtId="0" fontId="70" fillId="6" borderId="23" xfId="0" applyFont="1" applyFill="1" applyBorder="1" applyAlignment="1">
      <alignment vertical="center"/>
    </xf>
    <xf numFmtId="0" fontId="70" fillId="33" borderId="23" xfId="0" applyFont="1" applyFill="1" applyBorder="1" applyAlignment="1">
      <alignment vertical="center"/>
    </xf>
    <xf numFmtId="0" fontId="70" fillId="23" borderId="23" xfId="0" applyFont="1" applyFill="1" applyBorder="1" applyAlignment="1">
      <alignment vertical="center"/>
    </xf>
    <xf numFmtId="9" fontId="70" fillId="2" borderId="22" xfId="1" applyFont="1" applyFill="1" applyBorder="1" applyAlignment="1">
      <alignment horizontal="center" vertical="center" wrapText="1"/>
    </xf>
    <xf numFmtId="0" fontId="70" fillId="0" borderId="49" xfId="0" applyFont="1" applyBorder="1" applyAlignment="1">
      <alignment horizontal="center" vertical="center"/>
    </xf>
    <xf numFmtId="0" fontId="70" fillId="0" borderId="19" xfId="0" applyFont="1" applyBorder="1" applyAlignment="1">
      <alignment horizontal="center" vertical="center"/>
    </xf>
    <xf numFmtId="9" fontId="65" fillId="15" borderId="102" xfId="1" applyFont="1" applyFill="1" applyBorder="1" applyAlignment="1">
      <alignment horizontal="center" vertical="center"/>
    </xf>
    <xf numFmtId="0" fontId="64" fillId="2" borderId="103" xfId="0" applyFont="1" applyFill="1" applyBorder="1" applyAlignment="1">
      <alignment horizontal="center" vertical="center"/>
    </xf>
    <xf numFmtId="0" fontId="67" fillId="11" borderId="104" xfId="0" applyFont="1" applyFill="1" applyBorder="1" applyAlignment="1">
      <alignment horizontal="center" vertical="center"/>
    </xf>
    <xf numFmtId="0" fontId="67" fillId="15" borderId="5" xfId="0" applyFont="1" applyFill="1" applyBorder="1" applyAlignment="1">
      <alignment horizontal="center" vertical="center"/>
    </xf>
    <xf numFmtId="0" fontId="72" fillId="30" borderId="23" xfId="0" applyFont="1" applyFill="1" applyBorder="1" applyAlignment="1">
      <alignment vertical="center"/>
    </xf>
    <xf numFmtId="0" fontId="46" fillId="0" borderId="5" xfId="0" applyFont="1" applyBorder="1" applyAlignment="1" applyProtection="1">
      <alignment horizontal="center" vertical="center" wrapText="1"/>
      <protection locked="0"/>
    </xf>
    <xf numFmtId="0" fontId="62" fillId="23" borderId="85" xfId="0" applyFont="1" applyFill="1" applyBorder="1" applyAlignment="1">
      <alignment horizontal="center" vertical="center"/>
    </xf>
    <xf numFmtId="0" fontId="71" fillId="23" borderId="20" xfId="0" applyFont="1" applyFill="1" applyBorder="1" applyAlignment="1">
      <alignment horizontal="center" vertical="center"/>
    </xf>
    <xf numFmtId="0" fontId="47" fillId="23" borderId="74" xfId="0" applyFont="1" applyFill="1" applyBorder="1" applyAlignment="1">
      <alignment horizontal="center" vertical="center"/>
    </xf>
    <xf numFmtId="0" fontId="42" fillId="23" borderId="73" xfId="0" applyFont="1" applyFill="1" applyBorder="1" applyAlignment="1">
      <alignment horizontal="center" vertical="center"/>
    </xf>
    <xf numFmtId="0" fontId="37" fillId="21" borderId="46" xfId="0" applyFont="1" applyFill="1" applyBorder="1" applyAlignment="1">
      <alignment horizontal="center" vertical="center" wrapText="1"/>
    </xf>
    <xf numFmtId="0" fontId="37" fillId="13" borderId="46" xfId="0" applyFont="1" applyFill="1" applyBorder="1" applyAlignment="1">
      <alignment horizontal="center" vertical="center" wrapText="1"/>
    </xf>
    <xf numFmtId="0" fontId="37" fillId="21" borderId="46" xfId="0" applyFont="1" applyFill="1" applyBorder="1" applyAlignment="1">
      <alignment horizontal="center" wrapText="1"/>
    </xf>
    <xf numFmtId="0" fontId="37" fillId="21" borderId="106" xfId="0" applyFont="1" applyFill="1" applyBorder="1" applyAlignment="1">
      <alignment horizontal="center" vertical="center" wrapText="1"/>
    </xf>
    <xf numFmtId="0" fontId="37" fillId="16" borderId="107" xfId="0" applyFont="1" applyFill="1" applyBorder="1" applyAlignment="1">
      <alignment horizontal="center" vertical="center" wrapText="1"/>
    </xf>
    <xf numFmtId="0" fontId="37" fillId="16" borderId="46" xfId="0" applyFont="1" applyFill="1" applyBorder="1" applyAlignment="1">
      <alignment horizontal="center" vertical="center" wrapText="1"/>
    </xf>
    <xf numFmtId="0" fontId="37" fillId="16" borderId="46" xfId="0" applyFont="1" applyFill="1" applyBorder="1" applyAlignment="1">
      <alignment horizontal="center" wrapText="1"/>
    </xf>
    <xf numFmtId="0" fontId="37" fillId="16" borderId="106" xfId="0" applyFont="1" applyFill="1" applyBorder="1" applyAlignment="1">
      <alignment horizontal="center" vertical="center" wrapText="1"/>
    </xf>
    <xf numFmtId="0" fontId="37" fillId="18" borderId="107" xfId="0" applyFont="1" applyFill="1" applyBorder="1" applyAlignment="1">
      <alignment horizontal="center" vertical="center" wrapText="1"/>
    </xf>
    <xf numFmtId="0" fontId="37" fillId="18" borderId="46" xfId="0" applyFont="1" applyFill="1" applyBorder="1" applyAlignment="1">
      <alignment horizontal="center" wrapText="1"/>
    </xf>
    <xf numFmtId="0" fontId="37" fillId="18" borderId="106" xfId="0" applyFont="1" applyFill="1" applyBorder="1" applyAlignment="1">
      <alignment horizontal="center" vertical="center" wrapText="1"/>
    </xf>
    <xf numFmtId="0" fontId="37" fillId="21" borderId="23" xfId="0" applyFont="1" applyFill="1" applyBorder="1" applyAlignment="1">
      <alignment horizontal="center" vertical="center" wrapText="1"/>
    </xf>
    <xf numFmtId="0" fontId="37" fillId="13" borderId="23" xfId="0" applyFont="1" applyFill="1" applyBorder="1" applyAlignment="1">
      <alignment horizontal="center" vertical="center" wrapText="1"/>
    </xf>
    <xf numFmtId="0" fontId="37" fillId="13" borderId="106" xfId="0" applyFont="1" applyFill="1" applyBorder="1" applyAlignment="1">
      <alignment horizontal="center" vertical="center" wrapText="1"/>
    </xf>
    <xf numFmtId="0" fontId="37" fillId="8" borderId="107" xfId="0" applyFont="1" applyFill="1" applyBorder="1" applyAlignment="1">
      <alignment horizontal="center" vertical="center" wrapText="1"/>
    </xf>
    <xf numFmtId="0" fontId="37" fillId="8" borderId="46" xfId="0" applyFont="1" applyFill="1" applyBorder="1" applyAlignment="1">
      <alignment horizontal="center" vertical="center" wrapText="1"/>
    </xf>
    <xf numFmtId="0" fontId="37" fillId="8" borderId="46" xfId="0" applyFont="1" applyFill="1" applyBorder="1" applyAlignment="1">
      <alignment horizontal="center" wrapText="1"/>
    </xf>
    <xf numFmtId="0" fontId="37" fillId="8" borderId="106" xfId="0" applyFont="1" applyFill="1" applyBorder="1" applyAlignment="1">
      <alignment horizontal="center" vertical="center" wrapText="1"/>
    </xf>
    <xf numFmtId="0" fontId="37" fillId="6" borderId="107" xfId="0" applyFont="1" applyFill="1" applyBorder="1" applyAlignment="1">
      <alignment horizontal="center" vertical="center" wrapText="1"/>
    </xf>
    <xf numFmtId="0" fontId="37" fillId="6" borderId="46" xfId="0" applyFont="1" applyFill="1" applyBorder="1" applyAlignment="1">
      <alignment horizontal="center" vertical="center" wrapText="1"/>
    </xf>
    <xf numFmtId="0" fontId="37" fillId="6" borderId="46" xfId="0" applyFont="1" applyFill="1" applyBorder="1" applyAlignment="1">
      <alignment horizontal="center" wrapText="1"/>
    </xf>
    <xf numFmtId="0" fontId="37" fillId="6" borderId="106" xfId="0" applyFont="1" applyFill="1" applyBorder="1" applyAlignment="1">
      <alignment horizontal="center" vertical="center" wrapText="1"/>
    </xf>
    <xf numFmtId="0" fontId="37" fillId="33" borderId="107" xfId="0" applyFont="1" applyFill="1" applyBorder="1" applyAlignment="1">
      <alignment horizontal="center" vertical="center" wrapText="1"/>
    </xf>
    <xf numFmtId="0" fontId="37" fillId="33" borderId="46" xfId="0" applyFont="1" applyFill="1" applyBorder="1" applyAlignment="1">
      <alignment horizontal="center" vertical="center" wrapText="1"/>
    </xf>
    <xf numFmtId="0" fontId="37" fillId="33" borderId="46" xfId="0" applyFont="1" applyFill="1" applyBorder="1" applyAlignment="1">
      <alignment horizontal="center" wrapText="1"/>
    </xf>
    <xf numFmtId="0" fontId="37" fillId="33" borderId="106" xfId="0" applyFont="1" applyFill="1" applyBorder="1" applyAlignment="1">
      <alignment horizontal="center" vertical="center" wrapText="1"/>
    </xf>
    <xf numFmtId="164" fontId="42" fillId="2" borderId="101" xfId="0" applyNumberFormat="1" applyFont="1" applyFill="1" applyBorder="1" applyAlignment="1">
      <alignment horizontal="center" vertical="center" wrapText="1"/>
    </xf>
    <xf numFmtId="164" fontId="47" fillId="2" borderId="0" xfId="0" applyNumberFormat="1" applyFont="1" applyFill="1" applyAlignment="1">
      <alignment horizontal="left" vertical="center" wrapText="1"/>
    </xf>
    <xf numFmtId="0" fontId="40" fillId="32" borderId="30" xfId="0" applyFont="1" applyFill="1" applyBorder="1" applyAlignment="1">
      <alignment horizontal="center" vertical="center" wrapText="1"/>
    </xf>
    <xf numFmtId="0" fontId="28" fillId="0" borderId="108" xfId="0" applyFont="1" applyBorder="1" applyAlignment="1">
      <alignment horizontal="left" vertical="center" wrapText="1"/>
    </xf>
    <xf numFmtId="0" fontId="43" fillId="3" borderId="15" xfId="0" applyFont="1" applyFill="1" applyBorder="1" applyAlignment="1" applyProtection="1">
      <alignment horizontal="center" vertical="center" wrapText="1"/>
      <protection locked="0"/>
    </xf>
    <xf numFmtId="0" fontId="41" fillId="2" borderId="27" xfId="0" applyFont="1" applyFill="1" applyBorder="1" applyAlignment="1">
      <alignment horizontal="left" vertical="center" wrapText="1"/>
    </xf>
    <xf numFmtId="0" fontId="28" fillId="3" borderId="71" xfId="0" applyFont="1" applyFill="1" applyBorder="1" applyAlignment="1" applyProtection="1">
      <alignment horizontal="centerContinuous" vertical="center" wrapText="1"/>
      <protection locked="0"/>
    </xf>
    <xf numFmtId="0" fontId="45" fillId="2" borderId="14" xfId="2" applyFont="1" applyFill="1" applyBorder="1" applyAlignment="1">
      <alignment horizontal="left" vertical="center" wrapText="1"/>
    </xf>
    <xf numFmtId="0" fontId="46" fillId="0" borderId="95" xfId="0" applyFont="1" applyBorder="1" applyAlignment="1" applyProtection="1">
      <alignment horizontal="left" vertical="center" wrapText="1"/>
      <protection locked="0"/>
    </xf>
    <xf numFmtId="14" fontId="46" fillId="0" borderId="95" xfId="0" applyNumberFormat="1" applyFont="1" applyBorder="1" applyAlignment="1" applyProtection="1">
      <alignment horizontal="left" vertical="center" wrapText="1"/>
      <protection locked="0"/>
    </xf>
    <xf numFmtId="0" fontId="16" fillId="0" borderId="100" xfId="2" applyFill="1" applyBorder="1" applyAlignment="1" applyProtection="1">
      <alignment horizontal="left" vertical="center" wrapText="1"/>
      <protection locked="0"/>
    </xf>
    <xf numFmtId="0" fontId="0" fillId="0" borderId="0" xfId="0" applyAlignment="1">
      <alignment horizontal="right" wrapText="1"/>
    </xf>
    <xf numFmtId="0" fontId="74" fillId="0" borderId="0" xfId="0" applyFont="1"/>
    <xf numFmtId="9" fontId="74" fillId="0" borderId="0" xfId="0" applyNumberFormat="1" applyFont="1"/>
    <xf numFmtId="0" fontId="75" fillId="17" borderId="14" xfId="0" applyFont="1" applyFill="1" applyBorder="1" applyAlignment="1">
      <alignment horizontal="left" vertical="center" wrapText="1"/>
    </xf>
    <xf numFmtId="0" fontId="45" fillId="17" borderId="27" xfId="2" applyFont="1" applyFill="1" applyBorder="1" applyAlignment="1">
      <alignment wrapText="1"/>
    </xf>
    <xf numFmtId="0" fontId="45" fillId="17" borderId="6" xfId="2" applyFont="1" applyFill="1" applyBorder="1" applyAlignment="1">
      <alignment wrapText="1"/>
    </xf>
    <xf numFmtId="0" fontId="43" fillId="0" borderId="5" xfId="0" applyFont="1" applyBorder="1" applyAlignment="1" applyProtection="1">
      <alignment horizontal="center" vertical="center" wrapText="1"/>
      <protection locked="0"/>
    </xf>
    <xf numFmtId="0" fontId="43" fillId="0" borderId="14" xfId="0" applyFont="1" applyBorder="1" applyAlignment="1" applyProtection="1">
      <alignment horizontal="center" vertical="center" wrapText="1"/>
      <protection locked="0"/>
    </xf>
    <xf numFmtId="0" fontId="43" fillId="0" borderId="6" xfId="0" applyFont="1" applyBorder="1" applyAlignment="1" applyProtection="1">
      <alignment horizontal="center" vertical="center" wrapText="1"/>
      <protection locked="0"/>
    </xf>
    <xf numFmtId="0" fontId="76" fillId="2" borderId="0" xfId="0" applyFont="1" applyFill="1" applyAlignment="1">
      <alignment horizontal="left" vertical="top"/>
    </xf>
    <xf numFmtId="0" fontId="16" fillId="0" borderId="0" xfId="2" applyFill="1" applyBorder="1"/>
    <xf numFmtId="0" fontId="77" fillId="2" borderId="0" xfId="2" applyFont="1" applyFill="1" applyBorder="1" applyAlignment="1">
      <alignment horizontal="left" vertical="top"/>
    </xf>
    <xf numFmtId="0" fontId="43" fillId="0" borderId="10"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43" fillId="0" borderId="76" xfId="0" applyFont="1" applyBorder="1" applyAlignment="1" applyProtection="1">
      <alignment horizontal="center" vertical="center" wrapText="1"/>
      <protection locked="0"/>
    </xf>
    <xf numFmtId="0" fontId="43" fillId="0" borderId="7" xfId="0" applyFont="1" applyBorder="1" applyAlignment="1" applyProtection="1">
      <alignment horizontal="center" vertical="center" wrapText="1"/>
      <protection locked="0"/>
    </xf>
    <xf numFmtId="0" fontId="78" fillId="2" borderId="43" xfId="0" applyFont="1" applyFill="1" applyBorder="1" applyAlignment="1">
      <alignment horizontal="center" vertical="center"/>
    </xf>
    <xf numFmtId="14" fontId="0" fillId="17" borderId="0" xfId="0" applyNumberFormat="1" applyFill="1" applyAlignment="1">
      <alignment horizontal="left"/>
    </xf>
    <xf numFmtId="14" fontId="0" fillId="35" borderId="0" xfId="0" applyNumberFormat="1" applyFill="1" applyAlignment="1">
      <alignment horizontal="left"/>
    </xf>
    <xf numFmtId="0" fontId="0" fillId="0" borderId="39" xfId="0" applyBorder="1" applyAlignment="1">
      <alignment horizontal="left"/>
    </xf>
    <xf numFmtId="14" fontId="0" fillId="35" borderId="39" xfId="0" applyNumberFormat="1" applyFill="1" applyBorder="1" applyAlignment="1">
      <alignment horizontal="left"/>
    </xf>
    <xf numFmtId="0" fontId="0" fillId="0" borderId="24" xfId="0" applyBorder="1" applyAlignment="1">
      <alignment horizontal="left"/>
    </xf>
    <xf numFmtId="14" fontId="0" fillId="17" borderId="39" xfId="0" applyNumberFormat="1" applyFill="1" applyBorder="1" applyAlignment="1">
      <alignment horizontal="left"/>
    </xf>
    <xf numFmtId="14" fontId="0" fillId="12" borderId="39" xfId="0" applyNumberFormat="1" applyFill="1" applyBorder="1" applyAlignment="1">
      <alignment horizontal="left"/>
    </xf>
    <xf numFmtId="14" fontId="0" fillId="12" borderId="0" xfId="0" applyNumberFormat="1" applyFill="1" applyAlignment="1">
      <alignment horizontal="left"/>
    </xf>
    <xf numFmtId="0" fontId="0" fillId="13" borderId="0" xfId="0" applyFill="1" applyAlignment="1">
      <alignment horizontal="left"/>
    </xf>
    <xf numFmtId="0" fontId="0" fillId="13" borderId="39" xfId="0" applyFill="1" applyBorder="1" applyAlignment="1">
      <alignment horizontal="left"/>
    </xf>
    <xf numFmtId="14" fontId="0" fillId="8" borderId="0" xfId="0" applyNumberFormat="1" applyFill="1" applyAlignment="1">
      <alignment horizontal="left"/>
    </xf>
    <xf numFmtId="14" fontId="0" fillId="8" borderId="39" xfId="0" applyNumberFormat="1" applyFill="1" applyBorder="1" applyAlignment="1">
      <alignment horizontal="left"/>
    </xf>
    <xf numFmtId="0" fontId="41" fillId="0" borderId="7" xfId="0" applyFont="1" applyBorder="1" applyAlignment="1">
      <alignment horizontal="left" vertical="center" wrapText="1"/>
    </xf>
    <xf numFmtId="14" fontId="0" fillId="33" borderId="0" xfId="0" applyNumberFormat="1" applyFill="1" applyAlignment="1">
      <alignment horizontal="left"/>
    </xf>
    <xf numFmtId="0" fontId="0" fillId="6" borderId="39" xfId="0" applyFill="1" applyBorder="1" applyAlignment="1">
      <alignment horizontal="left"/>
    </xf>
    <xf numFmtId="0" fontId="0" fillId="6" borderId="0" xfId="0" applyFill="1" applyAlignment="1">
      <alignment horizontal="left"/>
    </xf>
    <xf numFmtId="0" fontId="0" fillId="0" borderId="7" xfId="0" applyBorder="1" applyAlignment="1">
      <alignment horizontal="left"/>
    </xf>
    <xf numFmtId="0" fontId="0" fillId="0" borderId="9" xfId="0" applyBorder="1" applyAlignment="1">
      <alignment horizontal="left"/>
    </xf>
    <xf numFmtId="14" fontId="0" fillId="8" borderId="24" xfId="0" applyNumberFormat="1" applyFill="1" applyBorder="1" applyAlignment="1">
      <alignment horizontal="left"/>
    </xf>
    <xf numFmtId="0" fontId="0" fillId="0" borderId="11" xfId="0" applyBorder="1" applyAlignment="1">
      <alignment horizontal="left"/>
    </xf>
    <xf numFmtId="14" fontId="0" fillId="33" borderId="24" xfId="0" applyNumberFormat="1" applyFill="1" applyBorder="1" applyAlignment="1">
      <alignment horizontal="left"/>
    </xf>
    <xf numFmtId="14" fontId="0" fillId="33" borderId="39" xfId="0" applyNumberFormat="1" applyFill="1" applyBorder="1" applyAlignment="1">
      <alignment horizontal="left"/>
    </xf>
    <xf numFmtId="0" fontId="0" fillId="6" borderId="24" xfId="0" applyFill="1" applyBorder="1" applyAlignment="1">
      <alignment horizontal="left"/>
    </xf>
    <xf numFmtId="0" fontId="2" fillId="0" borderId="107" xfId="0" applyFont="1" applyBorder="1" applyAlignment="1">
      <alignment horizontal="left"/>
    </xf>
    <xf numFmtId="0" fontId="0" fillId="0" borderId="46" xfId="0" applyBorder="1" applyAlignment="1">
      <alignment horizontal="center"/>
    </xf>
    <xf numFmtId="0" fontId="0" fillId="0" borderId="106" xfId="0" applyBorder="1" applyAlignment="1">
      <alignment horizontal="center"/>
    </xf>
    <xf numFmtId="0" fontId="0" fillId="36" borderId="0" xfId="0" applyFill="1" applyAlignment="1">
      <alignment horizontal="left"/>
    </xf>
    <xf numFmtId="14" fontId="0" fillId="36" borderId="0" xfId="0" applyNumberFormat="1" applyFill="1" applyAlignment="1">
      <alignment horizontal="left"/>
    </xf>
    <xf numFmtId="0" fontId="0" fillId="36" borderId="39" xfId="0" applyFill="1" applyBorder="1" applyAlignment="1">
      <alignment horizontal="left"/>
    </xf>
    <xf numFmtId="14" fontId="0" fillId="36" borderId="39" xfId="0" applyNumberFormat="1" applyFill="1" applyBorder="1" applyAlignment="1">
      <alignment horizontal="left"/>
    </xf>
    <xf numFmtId="0" fontId="0" fillId="36" borderId="24" xfId="0" applyFill="1" applyBorder="1" applyAlignment="1">
      <alignment horizontal="left"/>
    </xf>
    <xf numFmtId="14" fontId="0" fillId="36" borderId="24" xfId="0" applyNumberFormat="1" applyFill="1" applyBorder="1" applyAlignment="1">
      <alignment horizontal="left"/>
    </xf>
    <xf numFmtId="0" fontId="46" fillId="0" borderId="6" xfId="0" applyFont="1" applyBorder="1" applyAlignment="1" applyProtection="1">
      <alignment horizontal="center" vertical="center" wrapText="1"/>
      <protection locked="0"/>
    </xf>
    <xf numFmtId="0" fontId="47" fillId="2" borderId="109" xfId="0" applyFont="1" applyFill="1" applyBorder="1" applyAlignment="1">
      <alignment horizontal="left" wrapText="1"/>
    </xf>
    <xf numFmtId="0" fontId="29" fillId="0" borderId="0" xfId="0" applyFont="1" applyAlignment="1">
      <alignment horizontal="left" vertical="center" wrapText="1"/>
    </xf>
    <xf numFmtId="0" fontId="31" fillId="0" borderId="0" xfId="0" applyFont="1" applyAlignment="1">
      <alignment horizontal="left" vertical="center" wrapText="1"/>
    </xf>
    <xf numFmtId="0" fontId="26" fillId="22" borderId="91" xfId="0" applyFont="1" applyFill="1" applyBorder="1" applyAlignment="1">
      <alignment horizontal="center" vertical="center" wrapText="1"/>
    </xf>
    <xf numFmtId="0" fontId="26" fillId="22" borderId="92" xfId="0" applyFont="1" applyFill="1" applyBorder="1" applyAlignment="1">
      <alignment horizontal="center" vertical="center" wrapText="1"/>
    </xf>
    <xf numFmtId="0" fontId="26" fillId="22" borderId="93" xfId="0" applyFont="1" applyFill="1" applyBorder="1" applyAlignment="1">
      <alignment horizontal="center" vertical="center" wrapText="1"/>
    </xf>
    <xf numFmtId="0" fontId="27" fillId="23" borderId="94" xfId="0" applyFont="1" applyFill="1" applyBorder="1" applyAlignment="1">
      <alignment horizontal="left" vertical="center" wrapText="1"/>
    </xf>
    <xf numFmtId="0" fontId="27" fillId="23" borderId="4" xfId="0" applyFont="1" applyFill="1" applyBorder="1" applyAlignment="1">
      <alignment horizontal="left" vertical="center" wrapText="1"/>
    </xf>
    <xf numFmtId="0" fontId="27" fillId="23" borderId="96" xfId="0" applyFont="1" applyFill="1" applyBorder="1" applyAlignment="1">
      <alignment horizontal="center" vertical="center" wrapText="1"/>
    </xf>
    <xf numFmtId="0" fontId="27" fillId="23" borderId="97" xfId="0" applyFont="1" applyFill="1" applyBorder="1" applyAlignment="1">
      <alignment horizontal="center" vertical="center" wrapText="1"/>
    </xf>
    <xf numFmtId="0" fontId="27" fillId="23" borderId="98" xfId="0" applyFont="1" applyFill="1" applyBorder="1" applyAlignment="1">
      <alignment horizontal="center" vertical="center" wrapText="1"/>
    </xf>
    <xf numFmtId="0" fontId="29" fillId="2" borderId="0" xfId="0" applyFont="1" applyFill="1" applyAlignment="1">
      <alignment horizontal="left" vertical="top" wrapText="1"/>
    </xf>
    <xf numFmtId="0" fontId="34" fillId="16" borderId="110" xfId="0" applyFont="1" applyFill="1" applyBorder="1" applyAlignment="1">
      <alignment horizontal="center" vertical="center"/>
    </xf>
    <xf numFmtId="0" fontId="34" fillId="16" borderId="111" xfId="0" applyFont="1" applyFill="1" applyBorder="1" applyAlignment="1">
      <alignment horizontal="center" vertical="center"/>
    </xf>
    <xf numFmtId="0" fontId="39" fillId="17" borderId="23" xfId="0" applyFont="1" applyFill="1" applyBorder="1" applyAlignment="1">
      <alignment horizontal="left" vertical="center" wrapText="1"/>
    </xf>
    <xf numFmtId="0" fontId="39" fillId="17" borderId="21" xfId="0" applyFont="1" applyFill="1" applyBorder="1" applyAlignment="1">
      <alignment horizontal="left" vertical="center" wrapText="1"/>
    </xf>
    <xf numFmtId="0" fontId="39" fillId="17" borderId="22" xfId="0" applyFont="1" applyFill="1" applyBorder="1" applyAlignment="1">
      <alignment horizontal="left" vertical="center" wrapText="1"/>
    </xf>
    <xf numFmtId="0" fontId="35" fillId="17" borderId="83" xfId="0" applyFont="1" applyFill="1" applyBorder="1" applyAlignment="1">
      <alignment horizontal="center" vertical="center" wrapText="1"/>
    </xf>
    <xf numFmtId="0" fontId="35" fillId="17" borderId="84" xfId="0" applyFont="1" applyFill="1" applyBorder="1" applyAlignment="1">
      <alignment horizontal="center" vertical="center" wrapText="1"/>
    </xf>
    <xf numFmtId="0" fontId="37" fillId="16" borderId="105" xfId="0" applyFont="1" applyFill="1" applyBorder="1" applyAlignment="1">
      <alignment horizontal="center" vertical="center" wrapText="1"/>
    </xf>
    <xf numFmtId="0" fontId="37" fillId="16" borderId="21" xfId="0" applyFont="1" applyFill="1" applyBorder="1" applyAlignment="1">
      <alignment horizontal="center" vertical="center" wrapText="1"/>
    </xf>
    <xf numFmtId="0" fontId="39" fillId="17" borderId="23" xfId="0" applyFont="1" applyFill="1" applyBorder="1" applyAlignment="1">
      <alignment horizontal="left" vertical="center"/>
    </xf>
    <xf numFmtId="0" fontId="39" fillId="17" borderId="21" xfId="0" applyFont="1" applyFill="1" applyBorder="1" applyAlignment="1">
      <alignment horizontal="left" vertical="center"/>
    </xf>
    <xf numFmtId="0" fontId="39" fillId="17" borderId="22" xfId="0" applyFont="1" applyFill="1" applyBorder="1" applyAlignment="1">
      <alignment horizontal="left" vertical="center"/>
    </xf>
    <xf numFmtId="0" fontId="39" fillId="19" borderId="23" xfId="0" applyFont="1" applyFill="1" applyBorder="1" applyAlignment="1">
      <alignment horizontal="left" vertical="center" wrapText="1"/>
    </xf>
    <xf numFmtId="0" fontId="39" fillId="19" borderId="21" xfId="0" applyFont="1" applyFill="1" applyBorder="1" applyAlignment="1">
      <alignment horizontal="left" vertical="center" wrapText="1"/>
    </xf>
    <xf numFmtId="0" fontId="39" fillId="19" borderId="22" xfId="0" applyFont="1" applyFill="1" applyBorder="1" applyAlignment="1">
      <alignment horizontal="left" vertical="center" wrapText="1"/>
    </xf>
    <xf numFmtId="0" fontId="41" fillId="0" borderId="53" xfId="0" applyFont="1" applyBorder="1" applyAlignment="1">
      <alignment horizontal="left" vertical="center" wrapText="1"/>
    </xf>
    <xf numFmtId="0" fontId="41" fillId="0" borderId="51" xfId="0" applyFont="1" applyBorder="1" applyAlignment="1">
      <alignment horizontal="left" vertical="center" wrapText="1"/>
    </xf>
    <xf numFmtId="0" fontId="41" fillId="0" borderId="18" xfId="0" applyFont="1" applyBorder="1" applyAlignment="1">
      <alignment horizontal="left" vertical="center" wrapText="1"/>
    </xf>
    <xf numFmtId="0" fontId="34" fillId="27" borderId="110" xfId="0" applyFont="1" applyFill="1" applyBorder="1" applyAlignment="1">
      <alignment horizontal="center" vertical="center"/>
    </xf>
    <xf numFmtId="0" fontId="34" fillId="27" borderId="111" xfId="0" applyFont="1" applyFill="1" applyBorder="1" applyAlignment="1">
      <alignment horizontal="center" vertical="center"/>
    </xf>
    <xf numFmtId="0" fontId="35" fillId="19" borderId="83" xfId="0" applyFont="1" applyFill="1" applyBorder="1" applyAlignment="1">
      <alignment horizontal="center" vertical="center" wrapText="1"/>
    </xf>
    <xf numFmtId="0" fontId="35" fillId="19" borderId="84" xfId="0" applyFont="1" applyFill="1" applyBorder="1" applyAlignment="1">
      <alignment horizontal="center" vertical="center" wrapText="1"/>
    </xf>
    <xf numFmtId="0" fontId="37" fillId="18" borderId="105" xfId="0" applyFont="1" applyFill="1" applyBorder="1" applyAlignment="1">
      <alignment horizontal="center" vertical="center" wrapText="1"/>
    </xf>
    <xf numFmtId="0" fontId="37" fillId="18" borderId="21" xfId="0" applyFont="1" applyFill="1" applyBorder="1" applyAlignment="1">
      <alignment horizontal="center" vertical="center" wrapText="1"/>
    </xf>
    <xf numFmtId="0" fontId="28" fillId="2" borderId="0" xfId="0" applyFont="1" applyFill="1" applyAlignment="1">
      <alignment horizontal="center" wrapText="1"/>
    </xf>
    <xf numFmtId="0" fontId="35" fillId="20" borderId="83" xfId="0" applyFont="1" applyFill="1" applyBorder="1" applyAlignment="1">
      <alignment horizontal="center" vertical="center" wrapText="1"/>
    </xf>
    <xf numFmtId="0" fontId="35" fillId="20" borderId="84" xfId="0" applyFont="1" applyFill="1" applyBorder="1" applyAlignment="1">
      <alignment horizontal="center" vertical="center" wrapText="1"/>
    </xf>
    <xf numFmtId="0" fontId="34" fillId="28" borderId="110" xfId="0" applyFont="1" applyFill="1" applyBorder="1" applyAlignment="1">
      <alignment horizontal="center" vertical="center"/>
    </xf>
    <xf numFmtId="0" fontId="34" fillId="28" borderId="111" xfId="0" applyFont="1" applyFill="1" applyBorder="1" applyAlignment="1">
      <alignment horizontal="center" vertical="center"/>
    </xf>
    <xf numFmtId="0" fontId="37" fillId="21" borderId="105" xfId="0" applyFont="1" applyFill="1" applyBorder="1" applyAlignment="1">
      <alignment horizontal="center" vertical="center" wrapText="1"/>
    </xf>
    <xf numFmtId="0" fontId="37" fillId="21" borderId="21" xfId="0" applyFont="1" applyFill="1" applyBorder="1" applyAlignment="1">
      <alignment horizontal="center" vertical="center" wrapText="1"/>
    </xf>
    <xf numFmtId="0" fontId="37" fillId="21" borderId="73" xfId="0" applyFont="1" applyFill="1" applyBorder="1" applyAlignment="1">
      <alignment horizontal="center" vertical="center" wrapText="1"/>
    </xf>
    <xf numFmtId="0" fontId="39" fillId="20" borderId="23" xfId="0" applyFont="1" applyFill="1" applyBorder="1" applyAlignment="1">
      <alignment horizontal="left" vertical="center" wrapText="1"/>
    </xf>
    <xf numFmtId="0" fontId="39" fillId="20" borderId="21" xfId="0" applyFont="1" applyFill="1" applyBorder="1" applyAlignment="1">
      <alignment horizontal="left" vertical="center" wrapText="1"/>
    </xf>
    <xf numFmtId="0" fontId="39" fillId="20" borderId="22" xfId="0" applyFont="1" applyFill="1" applyBorder="1" applyAlignment="1">
      <alignment horizontal="left" vertical="center" wrapText="1"/>
    </xf>
    <xf numFmtId="0" fontId="35" fillId="24" borderId="83" xfId="0" applyFont="1" applyFill="1" applyBorder="1" applyAlignment="1">
      <alignment horizontal="center" vertical="center" wrapText="1"/>
    </xf>
    <xf numFmtId="0" fontId="35" fillId="24" borderId="84" xfId="0" applyFont="1" applyFill="1" applyBorder="1" applyAlignment="1">
      <alignment horizontal="center" vertical="center" wrapText="1"/>
    </xf>
    <xf numFmtId="0" fontId="34" fillId="13" borderId="110" xfId="0" applyFont="1" applyFill="1" applyBorder="1" applyAlignment="1">
      <alignment horizontal="center" vertical="center"/>
    </xf>
    <xf numFmtId="0" fontId="34" fillId="13" borderId="111" xfId="0" applyFont="1" applyFill="1" applyBorder="1" applyAlignment="1">
      <alignment horizontal="center" vertical="center"/>
    </xf>
    <xf numFmtId="0" fontId="37" fillId="13" borderId="105" xfId="0" applyFont="1" applyFill="1" applyBorder="1" applyAlignment="1">
      <alignment horizontal="center" vertical="center" wrapText="1"/>
    </xf>
    <xf numFmtId="0" fontId="37" fillId="13" borderId="21" xfId="0" applyFont="1" applyFill="1" applyBorder="1" applyAlignment="1">
      <alignment horizontal="center" vertical="center" wrapText="1"/>
    </xf>
    <xf numFmtId="0" fontId="37" fillId="13" borderId="22" xfId="0" applyFont="1" applyFill="1" applyBorder="1" applyAlignment="1">
      <alignment horizontal="center" vertical="center" wrapText="1"/>
    </xf>
    <xf numFmtId="0" fontId="39" fillId="24" borderId="23" xfId="0" applyFont="1" applyFill="1" applyBorder="1" applyAlignment="1">
      <alignment horizontal="left" vertical="center" wrapText="1"/>
    </xf>
    <xf numFmtId="0" fontId="39" fillId="24" borderId="21" xfId="0" applyFont="1" applyFill="1" applyBorder="1" applyAlignment="1">
      <alignment horizontal="left" vertical="center" wrapText="1"/>
    </xf>
    <xf numFmtId="0" fontId="39" fillId="24" borderId="22" xfId="0" applyFont="1" applyFill="1" applyBorder="1" applyAlignment="1">
      <alignment horizontal="left" vertical="center" wrapText="1"/>
    </xf>
    <xf numFmtId="0" fontId="28" fillId="25" borderId="36" xfId="0" applyFont="1" applyFill="1" applyBorder="1" applyAlignment="1">
      <alignment horizontal="left" vertical="top" wrapText="1"/>
    </xf>
    <xf numFmtId="0" fontId="28" fillId="25" borderId="7" xfId="0" applyFont="1" applyFill="1" applyBorder="1" applyAlignment="1">
      <alignment horizontal="left" vertical="top" wrapText="1"/>
    </xf>
    <xf numFmtId="0" fontId="28" fillId="25" borderId="8" xfId="0" applyFont="1" applyFill="1" applyBorder="1" applyAlignment="1">
      <alignment horizontal="left" vertical="top" wrapText="1"/>
    </xf>
    <xf numFmtId="0" fontId="28" fillId="25" borderId="9" xfId="0" applyFont="1" applyFill="1" applyBorder="1" applyAlignment="1">
      <alignment horizontal="left" vertical="top" wrapText="1"/>
    </xf>
    <xf numFmtId="0" fontId="28" fillId="25" borderId="10" xfId="0" applyFont="1" applyFill="1" applyBorder="1" applyAlignment="1">
      <alignment horizontal="left" vertical="top" wrapText="1"/>
    </xf>
    <xf numFmtId="0" fontId="28" fillId="25" borderId="11" xfId="0" applyFont="1" applyFill="1" applyBorder="1" applyAlignment="1">
      <alignment horizontal="left" vertical="top" wrapText="1"/>
    </xf>
    <xf numFmtId="0" fontId="39" fillId="25" borderId="23" xfId="0" applyFont="1" applyFill="1" applyBorder="1" applyAlignment="1">
      <alignment horizontal="left" vertical="center" wrapText="1"/>
    </xf>
    <xf numFmtId="0" fontId="39" fillId="25" borderId="21" xfId="0" applyFont="1" applyFill="1" applyBorder="1" applyAlignment="1">
      <alignment horizontal="left" vertical="center" wrapText="1"/>
    </xf>
    <xf numFmtId="0" fontId="39" fillId="25" borderId="22" xfId="0" applyFont="1" applyFill="1" applyBorder="1" applyAlignment="1">
      <alignment horizontal="left" vertical="center" wrapText="1"/>
    </xf>
    <xf numFmtId="0" fontId="39" fillId="25" borderId="23" xfId="0" applyFont="1" applyFill="1" applyBorder="1" applyAlignment="1">
      <alignment horizontal="left" vertical="center"/>
    </xf>
    <xf numFmtId="0" fontId="39" fillId="25" borderId="21" xfId="0" applyFont="1" applyFill="1" applyBorder="1" applyAlignment="1">
      <alignment horizontal="left" vertical="center"/>
    </xf>
    <xf numFmtId="0" fontId="39" fillId="25" borderId="22" xfId="0" applyFont="1" applyFill="1" applyBorder="1" applyAlignment="1">
      <alignment horizontal="left" vertical="center"/>
    </xf>
    <xf numFmtId="0" fontId="34" fillId="8" borderId="110" xfId="0" applyFont="1" applyFill="1" applyBorder="1" applyAlignment="1">
      <alignment horizontal="center" vertical="center"/>
    </xf>
    <xf numFmtId="0" fontId="34" fillId="8" borderId="111" xfId="0" applyFont="1" applyFill="1" applyBorder="1" applyAlignment="1">
      <alignment horizontal="center" vertical="center"/>
    </xf>
    <xf numFmtId="0" fontId="35" fillId="25" borderId="83" xfId="0" applyFont="1" applyFill="1" applyBorder="1" applyAlignment="1">
      <alignment horizontal="center" vertical="center" wrapText="1"/>
    </xf>
    <xf numFmtId="0" fontId="35" fillId="25" borderId="84" xfId="0" applyFont="1" applyFill="1" applyBorder="1" applyAlignment="1">
      <alignment horizontal="center" vertical="center" wrapText="1"/>
    </xf>
    <xf numFmtId="0" fontId="37" fillId="8" borderId="105" xfId="0" applyFont="1" applyFill="1" applyBorder="1" applyAlignment="1">
      <alignment horizontal="center" vertical="center" wrapText="1"/>
    </xf>
    <xf numFmtId="0" fontId="37" fillId="8" borderId="21" xfId="0" applyFont="1" applyFill="1" applyBorder="1" applyAlignment="1">
      <alignment horizontal="center" vertical="center" wrapText="1"/>
    </xf>
    <xf numFmtId="0" fontId="34" fillId="6" borderId="28" xfId="0" applyFont="1" applyFill="1" applyBorder="1" applyAlignment="1">
      <alignment horizontal="center" vertical="center"/>
    </xf>
    <xf numFmtId="0" fontId="34" fillId="6" borderId="25" xfId="0" applyFont="1" applyFill="1" applyBorder="1" applyAlignment="1">
      <alignment horizontal="center" vertical="center"/>
    </xf>
    <xf numFmtId="0" fontId="35" fillId="26" borderId="29" xfId="0" applyFont="1" applyFill="1" applyBorder="1" applyAlignment="1">
      <alignment horizontal="center" vertical="center" wrapText="1"/>
    </xf>
    <xf numFmtId="0" fontId="35" fillId="26" borderId="20" xfId="0" applyFont="1" applyFill="1" applyBorder="1" applyAlignment="1">
      <alignment horizontal="center" vertical="center" wrapText="1"/>
    </xf>
    <xf numFmtId="0" fontId="37" fillId="6" borderId="105" xfId="0" applyFont="1" applyFill="1" applyBorder="1" applyAlignment="1">
      <alignment horizontal="center" vertical="center" wrapText="1"/>
    </xf>
    <xf numFmtId="0" fontId="37" fillId="6" borderId="21" xfId="0" applyFont="1" applyFill="1" applyBorder="1" applyAlignment="1">
      <alignment horizontal="center" vertical="center" wrapText="1"/>
    </xf>
    <xf numFmtId="0" fontId="39" fillId="26" borderId="23" xfId="0" applyFont="1" applyFill="1" applyBorder="1" applyAlignment="1">
      <alignment horizontal="left" vertical="center" wrapText="1"/>
    </xf>
    <xf numFmtId="0" fontId="39" fillId="26" borderId="21" xfId="0" applyFont="1" applyFill="1" applyBorder="1" applyAlignment="1">
      <alignment horizontal="left" vertical="center" wrapText="1"/>
    </xf>
    <xf numFmtId="0" fontId="39" fillId="26" borderId="22" xfId="0" applyFont="1" applyFill="1" applyBorder="1" applyAlignment="1">
      <alignment horizontal="left" vertical="center" wrapText="1"/>
    </xf>
    <xf numFmtId="0" fontId="34" fillId="33" borderId="28" xfId="0" applyFont="1" applyFill="1" applyBorder="1" applyAlignment="1">
      <alignment horizontal="center" vertical="center"/>
    </xf>
    <xf numFmtId="0" fontId="34" fillId="33" borderId="25" xfId="0" applyFont="1" applyFill="1" applyBorder="1" applyAlignment="1">
      <alignment horizontal="center" vertical="center"/>
    </xf>
    <xf numFmtId="0" fontId="35" fillId="34" borderId="29" xfId="0" applyFont="1" applyFill="1" applyBorder="1" applyAlignment="1">
      <alignment horizontal="center" vertical="center" wrapText="1"/>
    </xf>
    <xf numFmtId="0" fontId="35" fillId="34" borderId="20" xfId="0" applyFont="1" applyFill="1" applyBorder="1" applyAlignment="1">
      <alignment horizontal="center" vertical="center" wrapText="1"/>
    </xf>
    <xf numFmtId="0" fontId="37" fillId="33" borderId="105" xfId="0" applyFont="1" applyFill="1" applyBorder="1" applyAlignment="1">
      <alignment horizontal="center" vertical="center" wrapText="1"/>
    </xf>
    <xf numFmtId="0" fontId="37" fillId="33" borderId="21" xfId="0" applyFont="1" applyFill="1" applyBorder="1" applyAlignment="1">
      <alignment horizontal="center" vertical="center" wrapText="1"/>
    </xf>
    <xf numFmtId="0" fontId="39" fillId="34" borderId="23" xfId="0" applyFont="1" applyFill="1" applyBorder="1" applyAlignment="1">
      <alignment horizontal="left" vertical="center" wrapText="1"/>
    </xf>
    <xf numFmtId="0" fontId="39" fillId="34" borderId="21" xfId="0" applyFont="1" applyFill="1" applyBorder="1" applyAlignment="1">
      <alignment horizontal="left" vertical="center" wrapText="1"/>
    </xf>
    <xf numFmtId="0" fontId="39" fillId="34" borderId="22" xfId="0" applyFont="1" applyFill="1" applyBorder="1" applyAlignment="1">
      <alignment horizontal="left" vertical="center" wrapText="1"/>
    </xf>
    <xf numFmtId="0" fontId="35" fillId="23" borderId="23" xfId="0" applyFont="1" applyFill="1" applyBorder="1" applyAlignment="1">
      <alignment horizontal="center" vertical="center" wrapText="1"/>
    </xf>
    <xf numFmtId="0" fontId="35" fillId="23" borderId="21" xfId="0" applyFont="1" applyFill="1" applyBorder="1" applyAlignment="1">
      <alignment horizontal="center" vertical="center" wrapText="1"/>
    </xf>
    <xf numFmtId="0" fontId="35" fillId="23" borderId="22" xfId="0" applyFont="1" applyFill="1" applyBorder="1" applyAlignment="1">
      <alignment horizontal="center" vertical="center" wrapText="1"/>
    </xf>
    <xf numFmtId="0" fontId="59" fillId="30" borderId="23" xfId="0" applyFont="1" applyFill="1" applyBorder="1" applyAlignment="1">
      <alignment horizontal="center" vertical="center" wrapText="1"/>
    </xf>
    <xf numFmtId="0" fontId="59" fillId="30" borderId="21" xfId="0" applyFont="1" applyFill="1" applyBorder="1" applyAlignment="1">
      <alignment horizontal="center" vertical="center" wrapText="1"/>
    </xf>
    <xf numFmtId="0" fontId="59" fillId="30" borderId="22" xfId="0" applyFont="1" applyFill="1" applyBorder="1" applyAlignment="1">
      <alignment horizontal="center" vertical="center" wrapText="1"/>
    </xf>
    <xf numFmtId="0" fontId="70" fillId="23" borderId="12" xfId="0" applyFont="1" applyFill="1" applyBorder="1" applyAlignment="1">
      <alignment horizontal="center" vertical="center"/>
    </xf>
    <xf numFmtId="0" fontId="70" fillId="23" borderId="37" xfId="0" applyFont="1" applyFill="1" applyBorder="1" applyAlignment="1">
      <alignment horizontal="center" vertical="center"/>
    </xf>
    <xf numFmtId="0" fontId="70" fillId="23" borderId="7" xfId="0" applyFont="1" applyFill="1" applyBorder="1" applyAlignment="1">
      <alignment horizontal="center" vertical="center"/>
    </xf>
    <xf numFmtId="0" fontId="68" fillId="2" borderId="69" xfId="0" applyFont="1" applyFill="1" applyBorder="1" applyAlignment="1">
      <alignment horizontal="center" vertical="center"/>
    </xf>
    <xf numFmtId="0" fontId="68" fillId="2" borderId="47" xfId="0" applyFont="1" applyFill="1" applyBorder="1" applyAlignment="1">
      <alignment horizontal="center" vertical="center"/>
    </xf>
    <xf numFmtId="0" fontId="68" fillId="2" borderId="70" xfId="0" applyFont="1" applyFill="1" applyBorder="1" applyAlignment="1">
      <alignment horizontal="center" vertical="center"/>
    </xf>
    <xf numFmtId="0" fontId="70" fillId="23" borderId="13" xfId="0" applyFont="1" applyFill="1" applyBorder="1" applyAlignment="1">
      <alignment horizontal="center" vertical="center"/>
    </xf>
    <xf numFmtId="0" fontId="58" fillId="30" borderId="23" xfId="0" applyFont="1" applyFill="1" applyBorder="1" applyAlignment="1">
      <alignment horizontal="center" vertical="center" wrapText="1"/>
    </xf>
    <xf numFmtId="0" fontId="58" fillId="30" borderId="21" xfId="0" applyFont="1" applyFill="1" applyBorder="1" applyAlignment="1">
      <alignment horizontal="center" vertical="center" wrapText="1"/>
    </xf>
    <xf numFmtId="0" fontId="58" fillId="30" borderId="22" xfId="0" applyFont="1" applyFill="1" applyBorder="1" applyAlignment="1">
      <alignment horizontal="center" vertical="center" wrapText="1"/>
    </xf>
    <xf numFmtId="0" fontId="28" fillId="23" borderId="23" xfId="0" applyFont="1" applyFill="1" applyBorder="1" applyAlignment="1">
      <alignment horizontal="center"/>
    </xf>
    <xf numFmtId="0" fontId="28" fillId="23" borderId="21" xfId="0" applyFont="1" applyFill="1" applyBorder="1" applyAlignment="1">
      <alignment horizontal="center"/>
    </xf>
    <xf numFmtId="0" fontId="28" fillId="23" borderId="22" xfId="0" applyFont="1" applyFill="1" applyBorder="1" applyAlignment="1">
      <alignment horizontal="center"/>
    </xf>
    <xf numFmtId="0" fontId="58" fillId="30" borderId="78" xfId="0" applyFont="1" applyFill="1" applyBorder="1" applyAlignment="1">
      <alignment horizontal="center" vertical="center" wrapText="1"/>
    </xf>
    <xf numFmtId="0" fontId="58" fillId="30" borderId="79" xfId="0" applyFont="1" applyFill="1" applyBorder="1" applyAlignment="1">
      <alignment horizontal="center" vertical="center" wrapText="1"/>
    </xf>
    <xf numFmtId="0" fontId="58" fillId="30" borderId="80" xfId="0" applyFont="1" applyFill="1" applyBorder="1" applyAlignment="1">
      <alignment horizontal="center" vertical="center" wrapText="1"/>
    </xf>
    <xf numFmtId="0" fontId="28" fillId="23" borderId="78" xfId="0" applyFont="1" applyFill="1" applyBorder="1" applyAlignment="1">
      <alignment horizontal="center"/>
    </xf>
    <xf numFmtId="0" fontId="28" fillId="23" borderId="79" xfId="0" applyFont="1" applyFill="1" applyBorder="1" applyAlignment="1">
      <alignment horizontal="center"/>
    </xf>
    <xf numFmtId="0" fontId="28" fillId="23" borderId="80" xfId="0" applyFont="1" applyFill="1" applyBorder="1" applyAlignment="1">
      <alignment horizontal="center"/>
    </xf>
    <xf numFmtId="0" fontId="0" fillId="36" borderId="5" xfId="0" applyFill="1" applyBorder="1" applyAlignment="1">
      <alignment horizontal="center" vertical="center"/>
    </xf>
    <xf numFmtId="0" fontId="0" fillId="0" borderId="5" xfId="0" applyBorder="1" applyAlignment="1">
      <alignment horizontal="center" vertical="center"/>
    </xf>
    <xf numFmtId="0" fontId="0" fillId="36" borderId="14" xfId="0" applyFill="1" applyBorder="1" applyAlignment="1">
      <alignment horizontal="center" vertical="center"/>
    </xf>
    <xf numFmtId="0" fontId="0" fillId="0" borderId="14" xfId="0" applyBorder="1" applyAlignment="1">
      <alignment horizontal="center" vertical="center"/>
    </xf>
  </cellXfs>
  <cellStyles count="3">
    <cellStyle name="Hyperlink" xfId="2" builtinId="8"/>
    <cellStyle name="Normal" xfId="0" builtinId="0"/>
    <cellStyle name="Percent" xfId="1" builtinId="5"/>
  </cellStyles>
  <dxfs count="321">
    <dxf>
      <font>
        <color rgb="FF9C0006"/>
      </font>
      <fill>
        <patternFill>
          <bgColor rgb="FFFFC7CE"/>
        </patternFill>
      </fill>
    </dxf>
    <dxf>
      <font>
        <color rgb="FF006100"/>
      </font>
      <fill>
        <patternFill>
          <bgColor rgb="FFC6EF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ill>
        <patternFill>
          <bgColor theme="9" tint="0.39994506668294322"/>
        </patternFill>
      </fill>
      <border>
        <left/>
        <right/>
        <top/>
        <bottom/>
        <vertical/>
        <horizontal/>
      </border>
    </dxf>
    <dxf>
      <fill>
        <patternFill>
          <bgColor theme="9" tint="0.59996337778862885"/>
        </patternFill>
      </fill>
      <border>
        <left/>
        <right/>
        <top/>
        <bottom/>
        <vertical/>
        <horizontal/>
      </border>
    </dxf>
    <dxf>
      <fill>
        <patternFill>
          <bgColor theme="9" tint="0.79998168889431442"/>
        </patternFill>
      </fill>
      <border>
        <left/>
        <right/>
        <top/>
        <bottom/>
        <vertical/>
        <horizontal/>
      </border>
    </dxf>
    <dxf>
      <border>
        <left/>
        <right/>
        <top/>
        <bottom/>
        <vertical/>
        <horizontal/>
      </border>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rgb="FF006100"/>
      </font>
      <fill>
        <patternFill>
          <bgColor rgb="FFC6EFCE"/>
        </patternFill>
      </fill>
    </dxf>
    <dxf>
      <font>
        <color rgb="FF9C0006"/>
      </font>
      <fill>
        <patternFill>
          <bgColor rgb="FFFFC7CE"/>
        </patternFill>
      </fill>
    </dxf>
    <dxf>
      <fill>
        <patternFill>
          <bgColor theme="9" tint="0.39994506668294322"/>
        </patternFill>
      </fill>
      <border>
        <left/>
        <right/>
        <top/>
        <bottom/>
        <vertical/>
        <horizontal/>
      </border>
    </dxf>
    <dxf>
      <fill>
        <patternFill>
          <bgColor theme="9" tint="0.59996337778862885"/>
        </patternFill>
      </fill>
      <border>
        <left/>
        <right/>
        <top/>
        <bottom/>
        <vertical/>
        <horizontal/>
      </border>
    </dxf>
    <dxf>
      <fill>
        <patternFill>
          <bgColor theme="9" tint="0.79998168889431442"/>
        </patternFill>
      </fill>
      <border>
        <left/>
        <right/>
        <top/>
        <bottom/>
        <vertical/>
        <horizontal/>
      </border>
    </dxf>
    <dxf>
      <border>
        <left/>
        <right/>
        <top/>
        <bottom/>
        <vertical/>
        <horizontal/>
      </border>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rgb="FF006100"/>
      </font>
      <fill>
        <patternFill>
          <bgColor rgb="FFC6EFCE"/>
        </patternFill>
      </fill>
    </dxf>
    <dxf>
      <font>
        <color rgb="FF9C0006"/>
      </font>
      <fill>
        <patternFill>
          <bgColor rgb="FFFFC7CE"/>
        </patternFill>
      </fill>
    </dxf>
    <dxf>
      <fill>
        <patternFill>
          <bgColor theme="9" tint="0.39994506668294322"/>
        </patternFill>
      </fill>
      <border>
        <left/>
        <right/>
        <top/>
        <bottom/>
        <vertical/>
        <horizontal/>
      </border>
    </dxf>
    <dxf>
      <fill>
        <patternFill>
          <bgColor theme="9" tint="0.59996337778862885"/>
        </patternFill>
      </fill>
      <border>
        <left/>
        <right/>
        <top/>
        <bottom/>
        <vertical/>
        <horizontal/>
      </border>
    </dxf>
    <dxf>
      <fill>
        <patternFill>
          <bgColor theme="9" tint="0.79998168889431442"/>
        </patternFill>
      </fill>
      <border>
        <left/>
        <right/>
        <top/>
        <bottom/>
        <vertical/>
        <horizontal/>
      </border>
    </dxf>
    <dxf>
      <border>
        <left/>
        <right/>
        <top/>
        <bottom/>
        <vertical/>
        <horizontal/>
      </border>
    </dxf>
    <dxf>
      <font>
        <color theme="0" tint="-0.499984740745262"/>
      </font>
      <fill>
        <patternFill>
          <bgColor theme="0" tint="-0.1499679555650502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rgb="FF006100"/>
      </font>
      <fill>
        <patternFill>
          <bgColor rgb="FFC6EFCE"/>
        </patternFill>
      </fill>
    </dxf>
    <dxf>
      <font>
        <color rgb="FF9C0006"/>
      </font>
      <fill>
        <patternFill>
          <bgColor rgb="FFFFC7CE"/>
        </patternFill>
      </fill>
    </dxf>
    <dxf>
      <fill>
        <patternFill>
          <bgColor theme="9" tint="0.39994506668294322"/>
        </patternFill>
      </fill>
      <border>
        <left/>
        <right/>
        <top/>
        <bottom/>
        <vertical/>
        <horizontal/>
      </border>
    </dxf>
    <dxf>
      <fill>
        <patternFill>
          <bgColor theme="9" tint="0.59996337778862885"/>
        </patternFill>
      </fill>
      <border>
        <left/>
        <right/>
        <top/>
        <bottom/>
        <vertical/>
        <horizontal/>
      </border>
    </dxf>
    <dxf>
      <fill>
        <patternFill>
          <bgColor theme="9" tint="0.79998168889431442"/>
        </patternFill>
      </fill>
      <border>
        <left/>
        <right/>
        <top/>
        <bottom/>
        <vertical/>
        <horizontal/>
      </border>
    </dxf>
    <dxf>
      <border>
        <left/>
        <right/>
        <top/>
        <bottom/>
        <vertical/>
        <horizontal/>
      </border>
    </dxf>
    <dxf>
      <font>
        <color theme="2" tint="-0.499984740745262"/>
      </font>
      <fill>
        <patternFill>
          <fgColor auto="1"/>
          <bgColor theme="0" tint="-0.1499679555650502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rgb="FF9C0006"/>
      </font>
      <fill>
        <patternFill>
          <bgColor rgb="FFFFC7CE"/>
        </patternFill>
      </fill>
    </dxf>
    <dxf>
      <font>
        <color theme="1"/>
      </font>
      <fill>
        <patternFill>
          <bgColor theme="0" tint="-0.2499465926084170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1"/>
      </font>
      <fill>
        <patternFill>
          <bgColor theme="0" tint="-0.24994659260841701"/>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9" tint="0.39994506668294322"/>
        </patternFill>
      </fill>
      <border>
        <left/>
        <right/>
        <top/>
        <bottom/>
        <vertical/>
        <horizontal/>
      </border>
    </dxf>
    <dxf>
      <fill>
        <patternFill>
          <bgColor theme="9" tint="0.59996337778862885"/>
        </patternFill>
      </fill>
      <border>
        <left/>
        <right/>
        <top/>
        <bottom/>
        <vertical/>
        <horizontal/>
      </border>
    </dxf>
    <dxf>
      <fill>
        <patternFill>
          <bgColor theme="9" tint="0.79998168889431442"/>
        </patternFill>
      </fill>
      <border>
        <left/>
        <right/>
        <top/>
        <bottom/>
        <vertical/>
        <horizontal/>
      </border>
    </dxf>
    <dxf>
      <border>
        <left/>
        <right/>
        <top/>
        <bottom/>
        <vertical/>
        <horizontal/>
      </border>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1"/>
      </font>
      <fill>
        <patternFill>
          <bgColor theme="0"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tint="-0.34998626667073579"/>
        </patternFill>
      </fill>
    </dxf>
    <dxf>
      <fill>
        <patternFill>
          <bgColor theme="9" tint="0.39994506668294322"/>
        </patternFill>
      </fill>
      <border>
        <left/>
        <right/>
        <top/>
        <bottom/>
        <vertical/>
        <horizontal/>
      </border>
    </dxf>
    <dxf>
      <fill>
        <patternFill>
          <bgColor theme="9" tint="0.59996337778862885"/>
        </patternFill>
      </fill>
      <border>
        <left/>
        <right/>
        <top/>
        <bottom/>
        <vertical/>
        <horizontal/>
      </border>
    </dxf>
    <dxf>
      <fill>
        <patternFill>
          <bgColor theme="9" tint="0.79998168889431442"/>
        </patternFill>
      </fill>
      <border>
        <left/>
        <right/>
        <top/>
        <bottom/>
        <vertical/>
        <horizontal/>
      </border>
    </dxf>
    <dxf>
      <border>
        <left/>
        <right/>
        <top/>
        <bottom/>
        <vertical/>
        <horizontal/>
      </border>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1" tint="0.499984740745262"/>
      </font>
      <fill>
        <patternFill>
          <bgColor theme="0" tint="-0.14996795556505021"/>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39994506668294322"/>
        </patternFill>
      </fill>
      <border>
        <left/>
        <right/>
        <top/>
        <bottom/>
        <vertical/>
        <horizontal/>
      </border>
    </dxf>
    <dxf>
      <fill>
        <patternFill>
          <bgColor theme="9" tint="0.59996337778862885"/>
        </patternFill>
      </fill>
      <border>
        <left/>
        <right/>
        <top/>
        <bottom/>
        <vertical/>
        <horizontal/>
      </border>
    </dxf>
    <dxf>
      <fill>
        <patternFill>
          <bgColor theme="9" tint="0.79998168889431442"/>
        </patternFill>
      </fill>
      <border>
        <left/>
        <right/>
        <top/>
        <bottom/>
        <vertical/>
        <horizontal/>
      </border>
    </dxf>
    <dxf>
      <border>
        <left/>
        <right/>
        <top/>
        <bottom/>
        <vertical/>
        <horizontal/>
      </border>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BE518C"/>
      <color rgb="FFF5861D"/>
      <color rgb="FFFEBE00"/>
      <color rgb="FF1070C0"/>
      <color rgb="FF22B2F3"/>
      <color rgb="FF90DEFF"/>
      <color rgb="FF7BFFA9"/>
      <color rgb="FFC20000"/>
      <color rgb="FFD9D9D9"/>
      <color rgb="FFA5A5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158817111988485E-2"/>
          <c:y val="0.13050132093208783"/>
          <c:w val="0.95183605863693976"/>
          <c:h val="0.59088827997136495"/>
        </c:manualLayout>
      </c:layout>
      <c:barChart>
        <c:barDir val="bar"/>
        <c:grouping val="stacked"/>
        <c:varyColors val="0"/>
        <c:ser>
          <c:idx val="0"/>
          <c:order val="0"/>
          <c:tx>
            <c:strRef>
              <c:f>'Dude score'!$C$27</c:f>
              <c:strCache>
                <c:ptCount val="1"/>
                <c:pt idx="0">
                  <c:v>Environmental management </c:v>
                </c:pt>
              </c:strCache>
            </c:strRef>
          </c:tx>
          <c:spPr>
            <a:solidFill>
              <a:srgbClr val="29DC65"/>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innocent book Book" panose="02000503030000020003" pitchFamily="2" charset="77"/>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'Dude score'!$F$27</c:f>
              <c:numCache>
                <c:formatCode>0%</c:formatCode>
                <c:ptCount val="1"/>
                <c:pt idx="0">
                  <c:v>0</c:v>
                </c:pt>
              </c:numCache>
            </c:numRef>
          </c:val>
          <c:extLst>
            <c:ext xmlns:c16="http://schemas.microsoft.com/office/drawing/2014/chart" uri="{C3380CC4-5D6E-409C-BE32-E72D297353CC}">
              <c16:uniqueId val="{00000002-5D09-C748-8A3E-395596B525D4}"/>
            </c:ext>
          </c:extLst>
        </c:ser>
        <c:ser>
          <c:idx val="1"/>
          <c:order val="1"/>
          <c:tx>
            <c:strRef>
              <c:f>'Dude score'!$C$28</c:f>
              <c:strCache>
                <c:ptCount val="1"/>
                <c:pt idx="0">
                  <c:v>Energy &amp; greenhouse gases</c:v>
                </c:pt>
              </c:strCache>
            </c:strRef>
          </c:tx>
          <c:spPr>
            <a:solidFill>
              <a:srgbClr val="5ACB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innocent book Book" panose="02000503030000020003" pitchFamily="2" charset="77"/>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'Dude score'!$F$28</c:f>
              <c:numCache>
                <c:formatCode>0%</c:formatCode>
                <c:ptCount val="1"/>
                <c:pt idx="0">
                  <c:v>0</c:v>
                </c:pt>
              </c:numCache>
            </c:numRef>
          </c:val>
          <c:extLst>
            <c:ext xmlns:c16="http://schemas.microsoft.com/office/drawing/2014/chart" uri="{C3380CC4-5D6E-409C-BE32-E72D297353CC}">
              <c16:uniqueId val="{00000000-F119-4B46-8487-3701BF31D230}"/>
            </c:ext>
          </c:extLst>
        </c:ser>
        <c:ser>
          <c:idx val="2"/>
          <c:order val="2"/>
          <c:tx>
            <c:strRef>
              <c:f>'Dude score'!$C$29</c:f>
              <c:strCache>
                <c:ptCount val="1"/>
                <c:pt idx="0">
                  <c:v>Water</c:v>
                </c:pt>
              </c:strCache>
            </c:strRef>
          </c:tx>
          <c:spPr>
            <a:solidFill>
              <a:srgbClr val="22B2F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innocent book Book" panose="02000503030000020003" pitchFamily="2" charset="77"/>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'Dude score'!$F$29</c:f>
              <c:numCache>
                <c:formatCode>0%</c:formatCode>
                <c:ptCount val="1"/>
                <c:pt idx="0">
                  <c:v>0</c:v>
                </c:pt>
              </c:numCache>
            </c:numRef>
          </c:val>
          <c:extLst>
            <c:ext xmlns:c16="http://schemas.microsoft.com/office/drawing/2014/chart" uri="{C3380CC4-5D6E-409C-BE32-E72D297353CC}">
              <c16:uniqueId val="{00000001-F119-4B46-8487-3701BF31D230}"/>
            </c:ext>
          </c:extLst>
        </c:ser>
        <c:ser>
          <c:idx val="3"/>
          <c:order val="3"/>
          <c:tx>
            <c:strRef>
              <c:f>'Dude score'!$C$30</c:f>
              <c:strCache>
                <c:ptCount val="1"/>
                <c:pt idx="0">
                  <c:v>Waste &amp; resources</c:v>
                </c:pt>
              </c:strCache>
            </c:strRef>
          </c:tx>
          <c:spPr>
            <a:solidFill>
              <a:srgbClr val="1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innocent book Book" panose="02000503030000020003" pitchFamily="2" charset="77"/>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'Dude score'!$F$30</c:f>
              <c:numCache>
                <c:formatCode>0%</c:formatCode>
                <c:ptCount val="1"/>
                <c:pt idx="0">
                  <c:v>0</c:v>
                </c:pt>
              </c:numCache>
            </c:numRef>
          </c:val>
          <c:extLst>
            <c:ext xmlns:c16="http://schemas.microsoft.com/office/drawing/2014/chart" uri="{C3380CC4-5D6E-409C-BE32-E72D297353CC}">
              <c16:uniqueId val="{00000002-F119-4B46-8487-3701BF31D230}"/>
            </c:ext>
          </c:extLst>
        </c:ser>
        <c:ser>
          <c:idx val="4"/>
          <c:order val="4"/>
          <c:tx>
            <c:strRef>
              <c:f>'Dude score'!$C$31</c:f>
              <c:strCache>
                <c:ptCount val="1"/>
                <c:pt idx="0">
                  <c:v>Human rights &amp; social responsibility</c:v>
                </c:pt>
              </c:strCache>
            </c:strRef>
          </c:tx>
          <c:spPr>
            <a:solidFill>
              <a:srgbClr val="FEBE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innocent book Book" panose="02000503030000020003" pitchFamily="2" charset="77"/>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'Dude score'!$F$31</c:f>
              <c:numCache>
                <c:formatCode>0%</c:formatCode>
                <c:ptCount val="1"/>
                <c:pt idx="0">
                  <c:v>0</c:v>
                </c:pt>
              </c:numCache>
            </c:numRef>
          </c:val>
          <c:extLst>
            <c:ext xmlns:c16="http://schemas.microsoft.com/office/drawing/2014/chart" uri="{C3380CC4-5D6E-409C-BE32-E72D297353CC}">
              <c16:uniqueId val="{00000003-F119-4B46-8487-3701BF31D230}"/>
            </c:ext>
          </c:extLst>
        </c:ser>
        <c:ser>
          <c:idx val="5"/>
          <c:order val="5"/>
          <c:tx>
            <c:strRef>
              <c:f>'Dude score'!$C$32</c:f>
              <c:strCache>
                <c:ptCount val="1"/>
                <c:pt idx="0">
                  <c:v>Employees</c:v>
                </c:pt>
              </c:strCache>
            </c:strRef>
          </c:tx>
          <c:spPr>
            <a:solidFill>
              <a:srgbClr val="F5861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innocent book Book" panose="02000503030000020003" pitchFamily="2" charset="77"/>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'Dude score'!$F$32</c:f>
              <c:numCache>
                <c:formatCode>0%</c:formatCode>
                <c:ptCount val="1"/>
                <c:pt idx="0">
                  <c:v>0</c:v>
                </c:pt>
              </c:numCache>
            </c:numRef>
          </c:val>
          <c:extLst>
            <c:ext xmlns:c16="http://schemas.microsoft.com/office/drawing/2014/chart" uri="{C3380CC4-5D6E-409C-BE32-E72D297353CC}">
              <c16:uniqueId val="{00000004-F119-4B46-8487-3701BF31D230}"/>
            </c:ext>
          </c:extLst>
        </c:ser>
        <c:ser>
          <c:idx val="6"/>
          <c:order val="6"/>
          <c:tx>
            <c:strRef>
              <c:f>'Dude score'!$C$33</c:f>
              <c:strCache>
                <c:ptCount val="1"/>
                <c:pt idx="0">
                  <c:v>Supply chain workers</c:v>
                </c:pt>
              </c:strCache>
            </c:strRef>
          </c:tx>
          <c:spPr>
            <a:solidFill>
              <a:srgbClr val="BE518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innocent book Book" panose="02000503030000020003" pitchFamily="2" charset="77"/>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'Dude score'!$F$33</c:f>
              <c:numCache>
                <c:formatCode>0%</c:formatCode>
                <c:ptCount val="1"/>
                <c:pt idx="0">
                  <c:v>0</c:v>
                </c:pt>
              </c:numCache>
            </c:numRef>
          </c:val>
          <c:extLst>
            <c:ext xmlns:c16="http://schemas.microsoft.com/office/drawing/2014/chart" uri="{C3380CC4-5D6E-409C-BE32-E72D297353CC}">
              <c16:uniqueId val="{00000005-F119-4B46-8487-3701BF31D230}"/>
            </c:ext>
          </c:extLst>
        </c:ser>
        <c:dLbls>
          <c:showLegendKey val="0"/>
          <c:showVal val="1"/>
          <c:showCatName val="0"/>
          <c:showSerName val="0"/>
          <c:showPercent val="0"/>
          <c:showBubbleSize val="0"/>
        </c:dLbls>
        <c:gapWidth val="303"/>
        <c:overlap val="100"/>
        <c:axId val="191038927"/>
        <c:axId val="191040607"/>
      </c:barChart>
      <c:catAx>
        <c:axId val="191038927"/>
        <c:scaling>
          <c:orientation val="minMax"/>
        </c:scaling>
        <c:delete val="1"/>
        <c:axPos val="l"/>
        <c:numFmt formatCode="General" sourceLinked="1"/>
        <c:majorTickMark val="none"/>
        <c:minorTickMark val="none"/>
        <c:tickLblPos val="nextTo"/>
        <c:crossAx val="191040607"/>
        <c:crosses val="autoZero"/>
        <c:auto val="1"/>
        <c:lblAlgn val="ctr"/>
        <c:lblOffset val="100"/>
        <c:noMultiLvlLbl val="0"/>
      </c:catAx>
      <c:valAx>
        <c:axId val="191040607"/>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innocent book Book" panose="02000503030000020003" pitchFamily="2" charset="77"/>
                <a:ea typeface="+mn-ea"/>
                <a:cs typeface="+mn-cs"/>
              </a:defRPr>
            </a:pPr>
            <a:endParaRPr lang="en-US"/>
          </a:p>
        </c:txPr>
        <c:crossAx val="191038927"/>
        <c:crosses val="autoZero"/>
        <c:crossBetween val="between"/>
      </c:valAx>
      <c:spPr>
        <a:noFill/>
        <a:ln>
          <a:noFill/>
        </a:ln>
        <a:effectLst/>
      </c:spPr>
    </c:plotArea>
    <c:legend>
      <c:legendPos val="b"/>
      <c:layout>
        <c:manualLayout>
          <c:xMode val="edge"/>
          <c:yMode val="edge"/>
          <c:x val="0"/>
          <c:y val="0.81176089946394792"/>
          <c:w val="1"/>
          <c:h val="0.16050662358548901"/>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innocent book Book" panose="02000503030000020003" pitchFamily="2" charset="77"/>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14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png"/><Relationship Id="rId1" Type="http://schemas.openxmlformats.org/officeDocument/2006/relationships/image" Target="../media/image5.png"/><Relationship Id="rId4"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image" Target="../media/image3.tif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3767082</xdr:colOff>
      <xdr:row>5</xdr:row>
      <xdr:rowOff>143874</xdr:rowOff>
    </xdr:from>
    <xdr:to>
      <xdr:col>8</xdr:col>
      <xdr:colOff>554663</xdr:colOff>
      <xdr:row>16</xdr:row>
      <xdr:rowOff>121465</xdr:rowOff>
    </xdr:to>
    <xdr:pic>
      <xdr:nvPicPr>
        <xdr:cNvPr id="2" name="Picture 1">
          <a:extLst>
            <a:ext uri="{FF2B5EF4-FFF2-40B4-BE49-F238E27FC236}">
              <a16:creationId xmlns:a16="http://schemas.microsoft.com/office/drawing/2014/main" id="{325ED432-362B-1F47-BAF3-9BAF1892A0E6}"/>
            </a:ext>
          </a:extLst>
        </xdr:cNvPr>
        <xdr:cNvPicPr/>
      </xdr:nvPicPr>
      <xdr:blipFill rotWithShape="1">
        <a:blip xmlns:r="http://schemas.openxmlformats.org/officeDocument/2006/relationships" r:embed="rId1"/>
        <a:srcRect l="76319" t="45513" r="3991" b="41944"/>
        <a:stretch/>
      </xdr:blipFill>
      <xdr:spPr bwMode="auto">
        <a:xfrm>
          <a:off x="8478782" y="5947774"/>
          <a:ext cx="6071281" cy="207309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520699</xdr:colOff>
      <xdr:row>4</xdr:row>
      <xdr:rowOff>88900</xdr:rowOff>
    </xdr:from>
    <xdr:to>
      <xdr:col>3</xdr:col>
      <xdr:colOff>1879600</xdr:colOff>
      <xdr:row>17</xdr:row>
      <xdr:rowOff>176439</xdr:rowOff>
    </xdr:to>
    <xdr:pic>
      <xdr:nvPicPr>
        <xdr:cNvPr id="4" name="Picture 3">
          <a:extLst>
            <a:ext uri="{FF2B5EF4-FFF2-40B4-BE49-F238E27FC236}">
              <a16:creationId xmlns:a16="http://schemas.microsoft.com/office/drawing/2014/main" id="{C8530E35-AE67-8848-86FD-A02644111B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7399" y="5702300"/>
          <a:ext cx="5803901" cy="25640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2914</xdr:colOff>
      <xdr:row>13</xdr:row>
      <xdr:rowOff>283138</xdr:rowOff>
    </xdr:from>
    <xdr:to>
      <xdr:col>8</xdr:col>
      <xdr:colOff>806349</xdr:colOff>
      <xdr:row>24</xdr:row>
      <xdr:rowOff>190500</xdr:rowOff>
    </xdr:to>
    <xdr:graphicFrame macro="">
      <xdr:nvGraphicFramePr>
        <xdr:cNvPr id="3" name="Chart 2">
          <a:extLst>
            <a:ext uri="{FF2B5EF4-FFF2-40B4-BE49-F238E27FC236}">
              <a16:creationId xmlns:a16="http://schemas.microsoft.com/office/drawing/2014/main" id="{D6950231-EB0C-804D-AF85-F587247D23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2282061</xdr:colOff>
      <xdr:row>11</xdr:row>
      <xdr:rowOff>27672</xdr:rowOff>
    </xdr:from>
    <xdr:to>
      <xdr:col>2</xdr:col>
      <xdr:colOff>2614592</xdr:colOff>
      <xdr:row>11</xdr:row>
      <xdr:rowOff>497793</xdr:rowOff>
    </xdr:to>
    <xdr:pic>
      <xdr:nvPicPr>
        <xdr:cNvPr id="4" name="Picture 3">
          <a:extLst>
            <a:ext uri="{FF2B5EF4-FFF2-40B4-BE49-F238E27FC236}">
              <a16:creationId xmlns:a16="http://schemas.microsoft.com/office/drawing/2014/main" id="{E3A7FE73-0E8D-C741-B4C1-B6709BB9AF0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477347" y="4273101"/>
          <a:ext cx="332531" cy="470121"/>
        </a:xfrm>
        <a:prstGeom prst="rect">
          <a:avLst/>
        </a:prstGeom>
      </xdr:spPr>
    </xdr:pic>
    <xdr:clientData/>
  </xdr:twoCellAnchor>
  <xdr:twoCellAnchor editAs="oneCell">
    <xdr:from>
      <xdr:col>6</xdr:col>
      <xdr:colOff>259945</xdr:colOff>
      <xdr:row>16</xdr:row>
      <xdr:rowOff>43685</xdr:rowOff>
    </xdr:from>
    <xdr:to>
      <xdr:col>6</xdr:col>
      <xdr:colOff>592476</xdr:colOff>
      <xdr:row>17</xdr:row>
      <xdr:rowOff>1043</xdr:rowOff>
    </xdr:to>
    <xdr:pic>
      <xdr:nvPicPr>
        <xdr:cNvPr id="6" name="Picture 5">
          <a:extLst>
            <a:ext uri="{FF2B5EF4-FFF2-40B4-BE49-F238E27FC236}">
              <a16:creationId xmlns:a16="http://schemas.microsoft.com/office/drawing/2014/main" id="{38F02E3D-4B7B-3C4C-A330-DE09059D81A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877145" y="6571485"/>
          <a:ext cx="332531" cy="462183"/>
        </a:xfrm>
        <a:prstGeom prst="rect">
          <a:avLst/>
        </a:prstGeom>
      </xdr:spPr>
    </xdr:pic>
    <xdr:clientData/>
  </xdr:twoCellAnchor>
  <xdr:twoCellAnchor editAs="oneCell">
    <xdr:from>
      <xdr:col>5</xdr:col>
      <xdr:colOff>259358</xdr:colOff>
      <xdr:row>16</xdr:row>
      <xdr:rowOff>47467</xdr:rowOff>
    </xdr:from>
    <xdr:to>
      <xdr:col>5</xdr:col>
      <xdr:colOff>591889</xdr:colOff>
      <xdr:row>17</xdr:row>
      <xdr:rowOff>1650</xdr:rowOff>
    </xdr:to>
    <xdr:pic>
      <xdr:nvPicPr>
        <xdr:cNvPr id="7" name="Picture 6">
          <a:extLst>
            <a:ext uri="{FF2B5EF4-FFF2-40B4-BE49-F238E27FC236}">
              <a16:creationId xmlns:a16="http://schemas.microsoft.com/office/drawing/2014/main" id="{F8D7F7B0-43BF-284C-AD69-FF8A28B0B6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073158" y="6575267"/>
          <a:ext cx="332531" cy="462183"/>
        </a:xfrm>
        <a:prstGeom prst="rect">
          <a:avLst/>
        </a:prstGeom>
      </xdr:spPr>
    </xdr:pic>
    <xdr:clientData/>
  </xdr:twoCellAnchor>
  <xdr:twoCellAnchor editAs="oneCell">
    <xdr:from>
      <xdr:col>5</xdr:col>
      <xdr:colOff>263435</xdr:colOff>
      <xdr:row>15</xdr:row>
      <xdr:rowOff>51251</xdr:rowOff>
    </xdr:from>
    <xdr:to>
      <xdr:col>5</xdr:col>
      <xdr:colOff>595966</xdr:colOff>
      <xdr:row>16</xdr:row>
      <xdr:rowOff>5437</xdr:rowOff>
    </xdr:to>
    <xdr:pic>
      <xdr:nvPicPr>
        <xdr:cNvPr id="8" name="Picture 7">
          <a:extLst>
            <a:ext uri="{FF2B5EF4-FFF2-40B4-BE49-F238E27FC236}">
              <a16:creationId xmlns:a16="http://schemas.microsoft.com/office/drawing/2014/main" id="{80EFE9E0-52EA-6345-B068-B8B6029BF51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077235" y="6071051"/>
          <a:ext cx="332531" cy="462186"/>
        </a:xfrm>
        <a:prstGeom prst="rect">
          <a:avLst/>
        </a:prstGeom>
      </xdr:spPr>
    </xdr:pic>
    <xdr:clientData/>
  </xdr:twoCellAnchor>
  <xdr:twoCellAnchor editAs="oneCell">
    <xdr:from>
      <xdr:col>6</xdr:col>
      <xdr:colOff>286966</xdr:colOff>
      <xdr:row>14</xdr:row>
      <xdr:rowOff>43684</xdr:rowOff>
    </xdr:from>
    <xdr:to>
      <xdr:col>6</xdr:col>
      <xdr:colOff>619497</xdr:colOff>
      <xdr:row>15</xdr:row>
      <xdr:rowOff>1043</xdr:rowOff>
    </xdr:to>
    <xdr:pic>
      <xdr:nvPicPr>
        <xdr:cNvPr id="9" name="Picture 8">
          <a:extLst>
            <a:ext uri="{FF2B5EF4-FFF2-40B4-BE49-F238E27FC236}">
              <a16:creationId xmlns:a16="http://schemas.microsoft.com/office/drawing/2014/main" id="{072CAEBD-590F-B54C-B392-2E3D5A39C1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04166" y="5555484"/>
          <a:ext cx="332531" cy="462184"/>
        </a:xfrm>
        <a:prstGeom prst="rect">
          <a:avLst/>
        </a:prstGeom>
      </xdr:spPr>
    </xdr:pic>
    <xdr:clientData/>
  </xdr:twoCellAnchor>
  <xdr:twoCellAnchor editAs="oneCell">
    <xdr:from>
      <xdr:col>6</xdr:col>
      <xdr:colOff>263728</xdr:colOff>
      <xdr:row>15</xdr:row>
      <xdr:rowOff>47468</xdr:rowOff>
    </xdr:from>
    <xdr:to>
      <xdr:col>6</xdr:col>
      <xdr:colOff>596259</xdr:colOff>
      <xdr:row>16</xdr:row>
      <xdr:rowOff>1654</xdr:rowOff>
    </xdr:to>
    <xdr:pic>
      <xdr:nvPicPr>
        <xdr:cNvPr id="10" name="Picture 9">
          <a:extLst>
            <a:ext uri="{FF2B5EF4-FFF2-40B4-BE49-F238E27FC236}">
              <a16:creationId xmlns:a16="http://schemas.microsoft.com/office/drawing/2014/main" id="{24400DF2-B7C0-4C41-8030-35F75A3F3E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880928" y="6067268"/>
          <a:ext cx="332531" cy="462186"/>
        </a:xfrm>
        <a:prstGeom prst="rect">
          <a:avLst/>
        </a:prstGeom>
      </xdr:spPr>
    </xdr:pic>
    <xdr:clientData/>
  </xdr:twoCellAnchor>
  <xdr:twoCellAnchor>
    <xdr:from>
      <xdr:col>3</xdr:col>
      <xdr:colOff>520700</xdr:colOff>
      <xdr:row>17</xdr:row>
      <xdr:rowOff>93134</xdr:rowOff>
    </xdr:from>
    <xdr:to>
      <xdr:col>3</xdr:col>
      <xdr:colOff>526215</xdr:colOff>
      <xdr:row>21</xdr:row>
      <xdr:rowOff>42116</xdr:rowOff>
    </xdr:to>
    <xdr:cxnSp macro="">
      <xdr:nvCxnSpPr>
        <xdr:cNvPr id="11" name="Straight Connector 10">
          <a:extLst>
            <a:ext uri="{FF2B5EF4-FFF2-40B4-BE49-F238E27FC236}">
              <a16:creationId xmlns:a16="http://schemas.microsoft.com/office/drawing/2014/main" id="{4F741F3C-9363-3A47-9FD0-625B9D5CD4D8}"/>
            </a:ext>
          </a:extLst>
        </xdr:cNvPr>
        <xdr:cNvCxnSpPr/>
      </xdr:nvCxnSpPr>
      <xdr:spPr>
        <a:xfrm flipH="1" flipV="1">
          <a:off x="6769100" y="7128934"/>
          <a:ext cx="5515" cy="1980982"/>
        </a:xfrm>
        <a:prstGeom prst="line">
          <a:avLst/>
        </a:prstGeom>
        <a:ln w="38100">
          <a:solidFill>
            <a:srgbClr val="8F1F2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385233</xdr:colOff>
      <xdr:row>17</xdr:row>
      <xdr:rowOff>135467</xdr:rowOff>
    </xdr:from>
    <xdr:to>
      <xdr:col>5</xdr:col>
      <xdr:colOff>392919</xdr:colOff>
      <xdr:row>21</xdr:row>
      <xdr:rowOff>55702</xdr:rowOff>
    </xdr:to>
    <xdr:cxnSp macro="">
      <xdr:nvCxnSpPr>
        <xdr:cNvPr id="12" name="Straight Connector 11">
          <a:extLst>
            <a:ext uri="{FF2B5EF4-FFF2-40B4-BE49-F238E27FC236}">
              <a16:creationId xmlns:a16="http://schemas.microsoft.com/office/drawing/2014/main" id="{9EB2EC78-FD3C-0644-BD02-544C03D14E2B}"/>
            </a:ext>
          </a:extLst>
        </xdr:cNvPr>
        <xdr:cNvCxnSpPr/>
      </xdr:nvCxnSpPr>
      <xdr:spPr>
        <a:xfrm flipH="1" flipV="1">
          <a:off x="9199033" y="7171267"/>
          <a:ext cx="7686" cy="1952235"/>
        </a:xfrm>
        <a:prstGeom prst="line">
          <a:avLst/>
        </a:prstGeom>
        <a:ln w="38100">
          <a:solidFill>
            <a:srgbClr val="8F1F2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410634</xdr:colOff>
      <xdr:row>17</xdr:row>
      <xdr:rowOff>93134</xdr:rowOff>
    </xdr:from>
    <xdr:to>
      <xdr:col>6</xdr:col>
      <xdr:colOff>412695</xdr:colOff>
      <xdr:row>21</xdr:row>
      <xdr:rowOff>62090</xdr:rowOff>
    </xdr:to>
    <xdr:cxnSp macro="">
      <xdr:nvCxnSpPr>
        <xdr:cNvPr id="13" name="Straight Connector 12">
          <a:extLst>
            <a:ext uri="{FF2B5EF4-FFF2-40B4-BE49-F238E27FC236}">
              <a16:creationId xmlns:a16="http://schemas.microsoft.com/office/drawing/2014/main" id="{B678EA9A-B6E3-AF43-B8B1-6831A16F869C}"/>
            </a:ext>
          </a:extLst>
        </xdr:cNvPr>
        <xdr:cNvCxnSpPr/>
      </xdr:nvCxnSpPr>
      <xdr:spPr>
        <a:xfrm flipH="1" flipV="1">
          <a:off x="11027834" y="7128934"/>
          <a:ext cx="2061" cy="2000956"/>
        </a:xfrm>
        <a:prstGeom prst="line">
          <a:avLst/>
        </a:prstGeom>
        <a:ln w="38100">
          <a:solidFill>
            <a:srgbClr val="8F1F2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689485</xdr:colOff>
      <xdr:row>16</xdr:row>
      <xdr:rowOff>376945</xdr:rowOff>
    </xdr:from>
    <xdr:to>
      <xdr:col>3</xdr:col>
      <xdr:colOff>1041476</xdr:colOff>
      <xdr:row>16</xdr:row>
      <xdr:rowOff>376945</xdr:rowOff>
    </xdr:to>
    <xdr:cxnSp macro="">
      <xdr:nvCxnSpPr>
        <xdr:cNvPr id="15" name="Straight Arrow Connector 14">
          <a:extLst>
            <a:ext uri="{FF2B5EF4-FFF2-40B4-BE49-F238E27FC236}">
              <a16:creationId xmlns:a16="http://schemas.microsoft.com/office/drawing/2014/main" id="{59DF2F1A-1514-B142-BF0C-3CD14BCDA577}"/>
            </a:ext>
          </a:extLst>
        </xdr:cNvPr>
        <xdr:cNvCxnSpPr/>
      </xdr:nvCxnSpPr>
      <xdr:spPr>
        <a:xfrm>
          <a:off x="6937885" y="6904745"/>
          <a:ext cx="351991" cy="0"/>
        </a:xfrm>
        <a:prstGeom prst="straightConnector1">
          <a:avLst/>
        </a:prstGeom>
        <a:ln w="38100">
          <a:solidFill>
            <a:srgbClr val="8F1F2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554156</xdr:colOff>
      <xdr:row>16</xdr:row>
      <xdr:rowOff>346902</xdr:rowOff>
    </xdr:from>
    <xdr:to>
      <xdr:col>5</xdr:col>
      <xdr:colOff>802635</xdr:colOff>
      <xdr:row>16</xdr:row>
      <xdr:rowOff>346902</xdr:rowOff>
    </xdr:to>
    <xdr:cxnSp macro="">
      <xdr:nvCxnSpPr>
        <xdr:cNvPr id="16" name="Straight Arrow Connector 15">
          <a:extLst>
            <a:ext uri="{FF2B5EF4-FFF2-40B4-BE49-F238E27FC236}">
              <a16:creationId xmlns:a16="http://schemas.microsoft.com/office/drawing/2014/main" id="{A46372BA-AEC9-BC44-B590-68D0BE40342B}"/>
            </a:ext>
          </a:extLst>
        </xdr:cNvPr>
        <xdr:cNvCxnSpPr/>
      </xdr:nvCxnSpPr>
      <xdr:spPr>
        <a:xfrm>
          <a:off x="9367956" y="6874702"/>
          <a:ext cx="248479" cy="0"/>
        </a:xfrm>
        <a:prstGeom prst="straightConnector1">
          <a:avLst/>
        </a:prstGeom>
        <a:ln w="38100">
          <a:solidFill>
            <a:srgbClr val="8F1F2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592394</xdr:colOff>
      <xdr:row>16</xdr:row>
      <xdr:rowOff>349087</xdr:rowOff>
    </xdr:from>
    <xdr:to>
      <xdr:col>7</xdr:col>
      <xdr:colOff>14690</xdr:colOff>
      <xdr:row>16</xdr:row>
      <xdr:rowOff>349087</xdr:rowOff>
    </xdr:to>
    <xdr:cxnSp macro="">
      <xdr:nvCxnSpPr>
        <xdr:cNvPr id="17" name="Straight Arrow Connector 16">
          <a:extLst>
            <a:ext uri="{FF2B5EF4-FFF2-40B4-BE49-F238E27FC236}">
              <a16:creationId xmlns:a16="http://schemas.microsoft.com/office/drawing/2014/main" id="{15640904-9219-8248-8B40-D9A20C84F2DB}"/>
            </a:ext>
          </a:extLst>
        </xdr:cNvPr>
        <xdr:cNvCxnSpPr/>
      </xdr:nvCxnSpPr>
      <xdr:spPr>
        <a:xfrm>
          <a:off x="11209594" y="6876887"/>
          <a:ext cx="260496" cy="0"/>
        </a:xfrm>
        <a:prstGeom prst="straightConnector1">
          <a:avLst/>
        </a:prstGeom>
        <a:ln w="38100">
          <a:solidFill>
            <a:srgbClr val="8F1F2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385098</xdr:colOff>
      <xdr:row>16</xdr:row>
      <xdr:rowOff>71497</xdr:rowOff>
    </xdr:from>
    <xdr:to>
      <xdr:col>3</xdr:col>
      <xdr:colOff>717629</xdr:colOff>
      <xdr:row>17</xdr:row>
      <xdr:rowOff>25683</xdr:rowOff>
    </xdr:to>
    <xdr:pic>
      <xdr:nvPicPr>
        <xdr:cNvPr id="21" name="Picture 20">
          <a:extLst>
            <a:ext uri="{FF2B5EF4-FFF2-40B4-BE49-F238E27FC236}">
              <a16:creationId xmlns:a16="http://schemas.microsoft.com/office/drawing/2014/main" id="{B07A1D78-50C5-CE4B-8BD2-B821CAE8BAA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33498" y="6599297"/>
          <a:ext cx="332531" cy="462186"/>
        </a:xfrm>
        <a:prstGeom prst="rect">
          <a:avLst/>
        </a:prstGeom>
      </xdr:spPr>
    </xdr:pic>
    <xdr:clientData/>
  </xdr:twoCellAnchor>
  <xdr:twoCellAnchor editAs="oneCell">
    <xdr:from>
      <xdr:col>17</xdr:col>
      <xdr:colOff>616857</xdr:colOff>
      <xdr:row>3</xdr:row>
      <xdr:rowOff>54429</xdr:rowOff>
    </xdr:from>
    <xdr:to>
      <xdr:col>20</xdr:col>
      <xdr:colOff>311315</xdr:colOff>
      <xdr:row>5</xdr:row>
      <xdr:rowOff>105371</xdr:rowOff>
    </xdr:to>
    <xdr:pic>
      <xdr:nvPicPr>
        <xdr:cNvPr id="19" name="Picture 18">
          <a:extLst>
            <a:ext uri="{FF2B5EF4-FFF2-40B4-BE49-F238E27FC236}">
              <a16:creationId xmlns:a16="http://schemas.microsoft.com/office/drawing/2014/main" id="{80318457-0156-ED43-9A9B-1FF646A491B8}"/>
            </a:ext>
          </a:extLst>
        </xdr:cNvPr>
        <xdr:cNvPicPr/>
      </xdr:nvPicPr>
      <xdr:blipFill rotWithShape="1">
        <a:blip xmlns:r="http://schemas.openxmlformats.org/officeDocument/2006/relationships" r:embed="rId3"/>
        <a:srcRect l="76319" t="45513" r="3991" b="41944"/>
        <a:stretch/>
      </xdr:blipFill>
      <xdr:spPr bwMode="auto">
        <a:xfrm>
          <a:off x="21862143" y="127000"/>
          <a:ext cx="4157601" cy="1429800"/>
        </a:xfrm>
        <a:prstGeom prst="rect">
          <a:avLst/>
        </a:prstGeom>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142875</xdr:colOff>
      <xdr:row>0</xdr:row>
      <xdr:rowOff>323850</xdr:rowOff>
    </xdr:from>
    <xdr:to>
      <xdr:col>9</xdr:col>
      <xdr:colOff>1219200</xdr:colOff>
      <xdr:row>0</xdr:row>
      <xdr:rowOff>619126</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058" t="17358" r="5653" b="22847"/>
        <a:stretch/>
      </xdr:blipFill>
      <xdr:spPr>
        <a:xfrm>
          <a:off x="11356975" y="323850"/>
          <a:ext cx="1076325" cy="295276"/>
        </a:xfrm>
        <a:prstGeom prst="rect">
          <a:avLst/>
        </a:prstGeom>
      </xdr:spPr>
    </xdr:pic>
    <xdr:clientData/>
  </xdr:twoCellAnchor>
  <xdr:twoCellAnchor editAs="oneCell">
    <xdr:from>
      <xdr:col>9</xdr:col>
      <xdr:colOff>498475</xdr:colOff>
      <xdr:row>1</xdr:row>
      <xdr:rowOff>819150</xdr:rowOff>
    </xdr:from>
    <xdr:to>
      <xdr:col>9</xdr:col>
      <xdr:colOff>822999</xdr:colOff>
      <xdr:row>1</xdr:row>
      <xdr:rowOff>1276433</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712575" y="1720850"/>
          <a:ext cx="324524" cy="457283"/>
        </a:xfrm>
        <a:prstGeom prst="rect">
          <a:avLst/>
        </a:prstGeom>
      </xdr:spPr>
    </xdr:pic>
    <xdr:clientData/>
  </xdr:twoCellAnchor>
  <xdr:twoCellAnchor editAs="oneCell">
    <xdr:from>
      <xdr:col>9</xdr:col>
      <xdr:colOff>323850</xdr:colOff>
      <xdr:row>2</xdr:row>
      <xdr:rowOff>285750</xdr:rowOff>
    </xdr:from>
    <xdr:to>
      <xdr:col>9</xdr:col>
      <xdr:colOff>1037144</xdr:colOff>
      <xdr:row>2</xdr:row>
      <xdr:rowOff>742990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972800" y="2143125"/>
          <a:ext cx="713294" cy="457240"/>
        </a:xfrm>
        <a:prstGeom prst="rect">
          <a:avLst/>
        </a:prstGeom>
      </xdr:spPr>
    </xdr:pic>
    <xdr:clientData/>
  </xdr:twoCellAnchor>
  <xdr:twoCellAnchor editAs="oneCell">
    <xdr:from>
      <xdr:col>9</xdr:col>
      <xdr:colOff>219075</xdr:colOff>
      <xdr:row>3</xdr:row>
      <xdr:rowOff>558800</xdr:rowOff>
    </xdr:from>
    <xdr:to>
      <xdr:col>9</xdr:col>
      <xdr:colOff>1316450</xdr:colOff>
      <xdr:row>3</xdr:row>
      <xdr:rowOff>1016040</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3175" y="4762500"/>
          <a:ext cx="1097375" cy="457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109482</xdr:colOff>
      <xdr:row>1</xdr:row>
      <xdr:rowOff>200136</xdr:rowOff>
    </xdr:from>
    <xdr:to>
      <xdr:col>9</xdr:col>
      <xdr:colOff>275263</xdr:colOff>
      <xdr:row>7</xdr:row>
      <xdr:rowOff>177727</xdr:rowOff>
    </xdr:to>
    <xdr:pic>
      <xdr:nvPicPr>
        <xdr:cNvPr id="4" name="Picture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a:srcRect l="76319" t="45513" r="3991" b="41944"/>
        <a:stretch/>
      </xdr:blipFill>
      <xdr:spPr bwMode="auto">
        <a:xfrm>
          <a:off x="8897882" y="403336"/>
          <a:ext cx="6071281" cy="207309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0</xdr:colOff>
      <xdr:row>11</xdr:row>
      <xdr:rowOff>152400</xdr:rowOff>
    </xdr:from>
    <xdr:to>
      <xdr:col>10</xdr:col>
      <xdr:colOff>524933</xdr:colOff>
      <xdr:row>47</xdr:row>
      <xdr:rowOff>67733</xdr:rowOff>
    </xdr:to>
    <xdr:pic>
      <xdr:nvPicPr>
        <xdr:cNvPr id="26" name="Picture 25">
          <a:extLst>
            <a:ext uri="{FF2B5EF4-FFF2-40B4-BE49-F238E27FC236}">
              <a16:creationId xmlns:a16="http://schemas.microsoft.com/office/drawing/2014/main" id="{5DCCB9A1-5E3B-F041-AA2F-45FBF7447F5C}"/>
            </a:ext>
          </a:extLst>
        </xdr:cNvPr>
        <xdr:cNvPicPr>
          <a:picLocks noChangeAspect="1"/>
        </xdr:cNvPicPr>
      </xdr:nvPicPr>
      <xdr:blipFill>
        <a:blip xmlns:r="http://schemas.openxmlformats.org/officeDocument/2006/relationships" r:embed="rId2"/>
        <a:stretch>
          <a:fillRect/>
        </a:stretch>
      </xdr:blipFill>
      <xdr:spPr>
        <a:xfrm>
          <a:off x="0" y="4064000"/>
          <a:ext cx="15900400" cy="6705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117429</xdr:colOff>
      <xdr:row>0</xdr:row>
      <xdr:rowOff>78679</xdr:rowOff>
    </xdr:from>
    <xdr:to>
      <xdr:col>7</xdr:col>
      <xdr:colOff>807930</xdr:colOff>
      <xdr:row>3</xdr:row>
      <xdr:rowOff>22579</xdr:rowOff>
    </xdr:to>
    <xdr:pic>
      <xdr:nvPicPr>
        <xdr:cNvPr id="4" name="Picture 3">
          <a:extLst>
            <a:ext uri="{FF2B5EF4-FFF2-40B4-BE49-F238E27FC236}">
              <a16:creationId xmlns:a16="http://schemas.microsoft.com/office/drawing/2014/main" id="{04907239-F61D-424D-BB3B-260B5FB3D2B5}"/>
            </a:ext>
          </a:extLst>
        </xdr:cNvPr>
        <xdr:cNvPicPr/>
      </xdr:nvPicPr>
      <xdr:blipFill rotWithShape="1">
        <a:blip xmlns:r="http://schemas.openxmlformats.org/officeDocument/2006/relationships" r:embed="rId1"/>
        <a:srcRect l="76319" t="45513" r="3991" b="41944"/>
        <a:stretch/>
      </xdr:blipFill>
      <xdr:spPr bwMode="auto">
        <a:xfrm>
          <a:off x="9642429" y="78679"/>
          <a:ext cx="4157601" cy="1429800"/>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50800</xdr:colOff>
      <xdr:row>0</xdr:row>
      <xdr:rowOff>50800</xdr:rowOff>
    </xdr:from>
    <xdr:to>
      <xdr:col>7</xdr:col>
      <xdr:colOff>690501</xdr:colOff>
      <xdr:row>3</xdr:row>
      <xdr:rowOff>1050</xdr:rowOff>
    </xdr:to>
    <xdr:pic>
      <xdr:nvPicPr>
        <xdr:cNvPr id="4" name="Picture 3">
          <a:extLst>
            <a:ext uri="{FF2B5EF4-FFF2-40B4-BE49-F238E27FC236}">
              <a16:creationId xmlns:a16="http://schemas.microsoft.com/office/drawing/2014/main" id="{F5576080-9CD3-9742-8465-7EB622815CFC}"/>
            </a:ext>
          </a:extLst>
        </xdr:cNvPr>
        <xdr:cNvPicPr/>
      </xdr:nvPicPr>
      <xdr:blipFill rotWithShape="1">
        <a:blip xmlns:r="http://schemas.openxmlformats.org/officeDocument/2006/relationships" r:embed="rId1"/>
        <a:srcRect l="76319" t="45513" r="3991" b="41944"/>
        <a:stretch/>
      </xdr:blipFill>
      <xdr:spPr bwMode="auto">
        <a:xfrm>
          <a:off x="9575800" y="50800"/>
          <a:ext cx="4157601" cy="1429800"/>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114300</xdr:colOff>
      <xdr:row>0</xdr:row>
      <xdr:rowOff>63500</xdr:rowOff>
    </xdr:from>
    <xdr:to>
      <xdr:col>7</xdr:col>
      <xdr:colOff>766701</xdr:colOff>
      <xdr:row>3</xdr:row>
      <xdr:rowOff>7400</xdr:rowOff>
    </xdr:to>
    <xdr:pic>
      <xdr:nvPicPr>
        <xdr:cNvPr id="3" name="Picture 2">
          <a:extLst>
            <a:ext uri="{FF2B5EF4-FFF2-40B4-BE49-F238E27FC236}">
              <a16:creationId xmlns:a16="http://schemas.microsoft.com/office/drawing/2014/main" id="{373E0EDF-5094-944D-B592-59923015B776}"/>
            </a:ext>
          </a:extLst>
        </xdr:cNvPr>
        <xdr:cNvPicPr/>
      </xdr:nvPicPr>
      <xdr:blipFill rotWithShape="1">
        <a:blip xmlns:r="http://schemas.openxmlformats.org/officeDocument/2006/relationships" r:embed="rId1"/>
        <a:srcRect l="76319" t="45513" r="3991" b="41944"/>
        <a:stretch/>
      </xdr:blipFill>
      <xdr:spPr bwMode="auto">
        <a:xfrm>
          <a:off x="9639300" y="63500"/>
          <a:ext cx="4157601" cy="1429800"/>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38100</xdr:colOff>
      <xdr:row>0</xdr:row>
      <xdr:rowOff>88900</xdr:rowOff>
    </xdr:from>
    <xdr:to>
      <xdr:col>7</xdr:col>
      <xdr:colOff>360301</xdr:colOff>
      <xdr:row>3</xdr:row>
      <xdr:rowOff>32800</xdr:rowOff>
    </xdr:to>
    <xdr:pic>
      <xdr:nvPicPr>
        <xdr:cNvPr id="4" name="Picture 3">
          <a:extLst>
            <a:ext uri="{FF2B5EF4-FFF2-40B4-BE49-F238E27FC236}">
              <a16:creationId xmlns:a16="http://schemas.microsoft.com/office/drawing/2014/main" id="{7F646C92-92EC-F045-89D8-2EA7016BA21F}"/>
            </a:ext>
          </a:extLst>
        </xdr:cNvPr>
        <xdr:cNvPicPr/>
      </xdr:nvPicPr>
      <xdr:blipFill rotWithShape="1">
        <a:blip xmlns:r="http://schemas.openxmlformats.org/officeDocument/2006/relationships" r:embed="rId1"/>
        <a:srcRect l="76319" t="45513" r="3991" b="41944"/>
        <a:stretch/>
      </xdr:blipFill>
      <xdr:spPr bwMode="auto">
        <a:xfrm>
          <a:off x="9486900" y="88900"/>
          <a:ext cx="4157601" cy="1429800"/>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63500</xdr:colOff>
      <xdr:row>0</xdr:row>
      <xdr:rowOff>101600</xdr:rowOff>
    </xdr:from>
    <xdr:to>
      <xdr:col>7</xdr:col>
      <xdr:colOff>817501</xdr:colOff>
      <xdr:row>3</xdr:row>
      <xdr:rowOff>45500</xdr:rowOff>
    </xdr:to>
    <xdr:pic>
      <xdr:nvPicPr>
        <xdr:cNvPr id="3" name="Picture 2">
          <a:extLst>
            <a:ext uri="{FF2B5EF4-FFF2-40B4-BE49-F238E27FC236}">
              <a16:creationId xmlns:a16="http://schemas.microsoft.com/office/drawing/2014/main" id="{68A55B0B-6F4C-8F46-B84C-681A372BB7D3}"/>
            </a:ext>
          </a:extLst>
        </xdr:cNvPr>
        <xdr:cNvPicPr/>
      </xdr:nvPicPr>
      <xdr:blipFill rotWithShape="1">
        <a:blip xmlns:r="http://schemas.openxmlformats.org/officeDocument/2006/relationships" r:embed="rId1"/>
        <a:srcRect l="76319" t="45513" r="3991" b="41944"/>
        <a:stretch/>
      </xdr:blipFill>
      <xdr:spPr bwMode="auto">
        <a:xfrm>
          <a:off x="9588500" y="101600"/>
          <a:ext cx="4157601" cy="1429800"/>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8</xdr:row>
      <xdr:rowOff>0</xdr:rowOff>
    </xdr:from>
    <xdr:to>
      <xdr:col>10</xdr:col>
      <xdr:colOff>0</xdr:colOff>
      <xdr:row>8</xdr:row>
      <xdr:rowOff>0</xdr:rowOff>
    </xdr:to>
    <xdr:sp macro="" textlink="">
      <xdr:nvSpPr>
        <xdr:cNvPr id="4" name="Rectangle 3">
          <a:extLst>
            <a:ext uri="{FF2B5EF4-FFF2-40B4-BE49-F238E27FC236}">
              <a16:creationId xmlns:a16="http://schemas.microsoft.com/office/drawing/2014/main" id="{15FECF69-A0B7-9442-ADE3-57B92D5F0E97}"/>
            </a:ext>
          </a:extLst>
        </xdr:cNvPr>
        <xdr:cNvSpPr/>
      </xdr:nvSpPr>
      <xdr:spPr>
        <a:xfrm>
          <a:off x="0" y="4372428"/>
          <a:ext cx="21045714" cy="635001"/>
        </a:xfrm>
        <a:prstGeom prst="rect">
          <a:avLst/>
        </a:prstGeom>
        <a:solidFill>
          <a:srgbClr val="D9D9D9">
            <a:alpha val="77647"/>
          </a:srgbClr>
        </a:solidFill>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GB" sz="2400">
              <a:solidFill>
                <a:schemeClr val="tx1">
                  <a:lumMod val="65000"/>
                  <a:lumOff val="35000"/>
                </a:schemeClr>
              </a:solidFill>
            </a:rPr>
            <a:t>Not to be included in the final ingredients checklist, included here for internal review</a:t>
          </a:r>
          <a:r>
            <a:rPr lang="en-GB" sz="2400" baseline="0">
              <a:solidFill>
                <a:schemeClr val="tx1">
                  <a:lumMod val="65000"/>
                  <a:lumOff val="35000"/>
                </a:schemeClr>
              </a:solidFill>
            </a:rPr>
            <a:t> only</a:t>
          </a:r>
          <a:endParaRPr lang="en-GB" sz="2400">
            <a:solidFill>
              <a:schemeClr val="tx1">
                <a:lumMod val="65000"/>
                <a:lumOff val="35000"/>
              </a:schemeClr>
            </a:solidFill>
          </a:endParaRPr>
        </a:p>
      </xdr:txBody>
    </xdr:sp>
    <xdr:clientData/>
  </xdr:twoCellAnchor>
  <xdr:twoCellAnchor editAs="oneCell">
    <xdr:from>
      <xdr:col>3</xdr:col>
      <xdr:colOff>139700</xdr:colOff>
      <xdr:row>0</xdr:row>
      <xdr:rowOff>63500</xdr:rowOff>
    </xdr:from>
    <xdr:to>
      <xdr:col>7</xdr:col>
      <xdr:colOff>893701</xdr:colOff>
      <xdr:row>3</xdr:row>
      <xdr:rowOff>7400</xdr:rowOff>
    </xdr:to>
    <xdr:pic>
      <xdr:nvPicPr>
        <xdr:cNvPr id="5" name="Picture 4">
          <a:extLst>
            <a:ext uri="{FF2B5EF4-FFF2-40B4-BE49-F238E27FC236}">
              <a16:creationId xmlns:a16="http://schemas.microsoft.com/office/drawing/2014/main" id="{7676568A-CC19-6D4D-9AAB-07ADFBFA2E24}"/>
            </a:ext>
          </a:extLst>
        </xdr:cNvPr>
        <xdr:cNvPicPr/>
      </xdr:nvPicPr>
      <xdr:blipFill rotWithShape="1">
        <a:blip xmlns:r="http://schemas.openxmlformats.org/officeDocument/2006/relationships" r:embed="rId1"/>
        <a:srcRect l="76319" t="45513" r="3991" b="41944"/>
        <a:stretch/>
      </xdr:blipFill>
      <xdr:spPr bwMode="auto">
        <a:xfrm>
          <a:off x="9664700" y="63500"/>
          <a:ext cx="4157601" cy="1429800"/>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114300</xdr:colOff>
      <xdr:row>0</xdr:row>
      <xdr:rowOff>63500</xdr:rowOff>
    </xdr:from>
    <xdr:to>
      <xdr:col>7</xdr:col>
      <xdr:colOff>830201</xdr:colOff>
      <xdr:row>3</xdr:row>
      <xdr:rowOff>7400</xdr:rowOff>
    </xdr:to>
    <xdr:pic>
      <xdr:nvPicPr>
        <xdr:cNvPr id="4" name="Picture 3">
          <a:extLst>
            <a:ext uri="{FF2B5EF4-FFF2-40B4-BE49-F238E27FC236}">
              <a16:creationId xmlns:a16="http://schemas.microsoft.com/office/drawing/2014/main" id="{664277AE-D3A2-7442-930E-AF1657796DF7}"/>
            </a:ext>
          </a:extLst>
        </xdr:cNvPr>
        <xdr:cNvPicPr/>
      </xdr:nvPicPr>
      <xdr:blipFill rotWithShape="1">
        <a:blip xmlns:r="http://schemas.openxmlformats.org/officeDocument/2006/relationships" r:embed="rId1"/>
        <a:srcRect l="76319" t="45513" r="3991" b="41944"/>
        <a:stretch/>
      </xdr:blipFill>
      <xdr:spPr bwMode="auto">
        <a:xfrm>
          <a:off x="9639300" y="63500"/>
          <a:ext cx="4157601" cy="142980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Volumes/GoogleDrive/Shared%20drives/Accounts/Innocent/INN006%20-%202020%20Work/2.%20Hero%20Programme/Checklist%20templates%20and%20development/Manufacturing%20template/STANDARDISED%20CLEAN%20-%20Hero%20Programme%20Checklist%20-%20Manufacturing.xlsx?41E72007" TargetMode="External"/><Relationship Id="rId1" Type="http://schemas.openxmlformats.org/officeDocument/2006/relationships/externalLinkPath" Target="file:///\\41E72007\STANDARDISED%20CLEAN%20-%20Hero%20Programme%20Checklist%20-%20Manufactur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out you"/>
      <sheetName val="Sustainability management"/>
      <sheetName val="Energy &amp; GHG"/>
      <sheetName val="Water"/>
      <sheetName val=" Waste &amp; Resources"/>
      <sheetName val="Dude score"/>
      <sheetName val="Power BI"/>
      <sheetName val="Lists"/>
    </sheetNames>
    <sheetDataSet>
      <sheetData sheetId="0"/>
      <sheetData sheetId="1"/>
      <sheetData sheetId="2"/>
      <sheetData sheetId="3"/>
      <sheetData sheetId="4"/>
      <sheetData sheetId="5"/>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nocentdrinks.co.uk/us/sustainability/good-to-the-core/human-rights-policy"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hyperlink" Target="https://saiplatform.org/fsa/" TargetMode="External"/><Relationship Id="rId7" Type="http://schemas.openxmlformats.org/officeDocument/2006/relationships/drawing" Target="../drawings/drawing11.xml"/><Relationship Id="rId2" Type="http://schemas.openxmlformats.org/officeDocument/2006/relationships/hyperlink" Target="https://www.fairtrade.net/" TargetMode="External"/><Relationship Id="rId1" Type="http://schemas.openxmlformats.org/officeDocument/2006/relationships/hyperlink" Target="https://www.rainforest-alliance.org/" TargetMode="External"/><Relationship Id="rId6" Type="http://schemas.openxmlformats.org/officeDocument/2006/relationships/hyperlink" Target="http://redtractor.org.uk/" TargetMode="External"/><Relationship Id="rId5" Type="http://schemas.openxmlformats.org/officeDocument/2006/relationships/hyperlink" Target="https://www.globalgap.org/uk_en/what-we-do/globalg.a.p.-certification/" TargetMode="External"/><Relationship Id="rId4" Type="http://schemas.openxmlformats.org/officeDocument/2006/relationships/hyperlink" Target="https://www.fairwild.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fairwild.org/" TargetMode="External"/><Relationship Id="rId7" Type="http://schemas.openxmlformats.org/officeDocument/2006/relationships/printerSettings" Target="../printerSettings/printerSettings3.bin"/><Relationship Id="rId2" Type="http://schemas.openxmlformats.org/officeDocument/2006/relationships/hyperlink" Target="https://www.fairtrade.net/" TargetMode="External"/><Relationship Id="rId1" Type="http://schemas.openxmlformats.org/officeDocument/2006/relationships/hyperlink" Target="https://www.rainforest-alliance.org/" TargetMode="External"/><Relationship Id="rId6" Type="http://schemas.openxmlformats.org/officeDocument/2006/relationships/hyperlink" Target="https://saiplatform.org/fsa/" TargetMode="External"/><Relationship Id="rId5" Type="http://schemas.openxmlformats.org/officeDocument/2006/relationships/hyperlink" Target="http://redtractor.org.uk/" TargetMode="External"/><Relationship Id="rId4" Type="http://schemas.openxmlformats.org/officeDocument/2006/relationships/hyperlink" Target="https://www.globalgap.org/uk_en/what-we-do/globalg.a.p.-certification/"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ciencebasedtargets.org/" TargetMode="External"/><Relationship Id="rId1" Type="http://schemas.openxmlformats.org/officeDocument/2006/relationships/hyperlink" Target="http://there100.org/"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bcorporation.net/"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3965D-3D6E-1A41-AB60-EA66BE4F56E8}">
  <sheetPr>
    <tabColor theme="6" tint="0.79998168889431442"/>
  </sheetPr>
  <dimension ref="B1:N4"/>
  <sheetViews>
    <sheetView topLeftCell="A3" zoomScaleNormal="100" workbookViewId="0">
      <selection activeCell="B3" sqref="B3:I3"/>
    </sheetView>
  </sheetViews>
  <sheetFormatPr defaultColWidth="9.140625" defaultRowHeight="15"/>
  <cols>
    <col min="1" max="1" width="3.42578125" style="1" customWidth="1"/>
    <col min="2" max="2" width="37.85546875" style="1" bestFit="1" customWidth="1"/>
    <col min="3" max="3" width="20.42578125" style="1" customWidth="1"/>
    <col min="4" max="4" width="53.42578125" style="1" customWidth="1"/>
    <col min="5" max="5" width="2.42578125" style="1" customWidth="1"/>
    <col min="6" max="6" width="47.42578125" style="1" customWidth="1"/>
    <col min="7" max="16384" width="9.140625" style="1"/>
  </cols>
  <sheetData>
    <row r="1" spans="2:14" ht="21" customHeight="1"/>
    <row r="2" spans="2:14" ht="45.95" customHeight="1">
      <c r="B2" s="437" t="s">
        <v>0</v>
      </c>
      <c r="C2" s="437"/>
      <c r="D2" s="437"/>
      <c r="E2" s="437"/>
      <c r="F2" s="437"/>
      <c r="G2" s="437"/>
      <c r="H2" s="437"/>
      <c r="I2" s="437"/>
      <c r="J2" s="62"/>
      <c r="K2" s="62"/>
      <c r="L2" s="62"/>
      <c r="M2" s="62"/>
      <c r="N2" s="62"/>
    </row>
    <row r="3" spans="2:14" ht="408.95" customHeight="1">
      <c r="B3" s="436" t="s">
        <v>1</v>
      </c>
      <c r="C3" s="436"/>
      <c r="D3" s="436"/>
      <c r="E3" s="436"/>
      <c r="F3" s="436"/>
      <c r="G3" s="436"/>
      <c r="H3" s="436"/>
      <c r="I3" s="436"/>
      <c r="J3" s="62"/>
      <c r="K3" s="62"/>
      <c r="L3" s="62"/>
      <c r="M3" s="62"/>
      <c r="N3" s="62"/>
    </row>
    <row r="4" spans="2:14" ht="39" customHeight="1">
      <c r="B4" s="397" t="s">
        <v>2</v>
      </c>
      <c r="C4" s="395"/>
      <c r="D4" s="395"/>
      <c r="E4" s="396"/>
      <c r="F4" s="395"/>
      <c r="G4" s="395"/>
      <c r="H4" s="395"/>
      <c r="I4" s="63"/>
      <c r="J4" s="62"/>
      <c r="K4" s="62"/>
      <c r="L4" s="62"/>
      <c r="M4" s="62"/>
      <c r="N4" s="62"/>
    </row>
  </sheetData>
  <sheetProtection algorithmName="SHA-512" hashValue="McJrqbpGplcKjsnOXoj0DztoWWG70uXC/uCNSroFXpo+Klt66rQnfKK5czprDepNVvLxEsBnSIcTtODO3fIsTA==" saltValue="I8pEnGSZLrpwrtmD2bfsNw==" spinCount="100000" sheet="1" selectLockedCells="1"/>
  <mergeCells count="2">
    <mergeCell ref="B3:I3"/>
    <mergeCell ref="B2:I2"/>
  </mergeCells>
  <hyperlinks>
    <hyperlink ref="B4" r:id="rId1" xr:uid="{F2378AC7-67F7-3946-8C2A-E43644F4B2E5}"/>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10000"/>
  </sheetPr>
  <dimension ref="A1:AC121"/>
  <sheetViews>
    <sheetView showGridLines="0" topLeftCell="A2" zoomScale="70" zoomScaleNormal="70" workbookViewId="0">
      <selection activeCell="Y7" sqref="Y7"/>
    </sheetView>
  </sheetViews>
  <sheetFormatPr defaultColWidth="11.42578125" defaultRowHeight="39.950000000000003" customHeight="1"/>
  <cols>
    <col min="1" max="1" width="5.28515625" style="25" customWidth="1"/>
    <col min="2" max="2" width="23.7109375" style="1" customWidth="1"/>
    <col min="3" max="3" width="52.85546875" style="1" customWidth="1"/>
    <col min="4" max="4" width="17.7109375" style="1" customWidth="1"/>
    <col min="5" max="5" width="15.85546875" style="1" customWidth="1"/>
    <col min="6" max="6" width="23.7109375" style="1" customWidth="1"/>
    <col min="7" max="9" width="10.85546875" style="1"/>
    <col min="10" max="10" width="5.85546875" style="1" customWidth="1"/>
    <col min="11" max="11" width="6.140625" customWidth="1"/>
    <col min="12" max="12" width="40.85546875" bestFit="1" customWidth="1"/>
    <col min="13" max="13" width="12.28515625" bestFit="1" customWidth="1"/>
    <col min="14" max="15" width="11.42578125" customWidth="1"/>
    <col min="16" max="16" width="10.28515625" style="1" customWidth="1"/>
    <col min="17" max="17" width="8.42578125" style="1" customWidth="1"/>
    <col min="18" max="18" width="33.140625" style="1" customWidth="1"/>
    <col min="19" max="19" width="14.42578125" style="1" customWidth="1"/>
    <col min="20" max="29" width="10.85546875" style="1"/>
  </cols>
  <sheetData>
    <row r="1" spans="1:29" ht="6" hidden="1" customHeight="1">
      <c r="K1" s="1"/>
      <c r="L1" s="1"/>
      <c r="M1" s="1"/>
      <c r="N1" s="1"/>
      <c r="O1" s="1"/>
    </row>
    <row r="2" spans="1:29" ht="6" customHeight="1" thickBot="1">
      <c r="K2" s="1"/>
      <c r="L2" s="1"/>
      <c r="M2" s="1"/>
      <c r="N2" s="1"/>
      <c r="O2" s="1"/>
    </row>
    <row r="3" spans="1:29" ht="39.950000000000003" hidden="1" customHeight="1" thickBot="1">
      <c r="E3" s="26"/>
      <c r="F3" s="26"/>
      <c r="K3" s="1"/>
      <c r="L3" s="1"/>
      <c r="M3" s="1"/>
      <c r="N3" s="1"/>
      <c r="O3" s="1"/>
    </row>
    <row r="4" spans="1:29" ht="57.95" customHeight="1" thickBot="1">
      <c r="B4" s="532" t="s">
        <v>421</v>
      </c>
      <c r="C4" s="533"/>
      <c r="D4" s="533"/>
      <c r="E4" s="533"/>
      <c r="F4" s="533"/>
      <c r="G4" s="533"/>
      <c r="H4" s="533"/>
      <c r="I4" s="533"/>
      <c r="J4" s="533"/>
      <c r="K4" s="533"/>
      <c r="L4" s="533"/>
      <c r="M4" s="533"/>
      <c r="N4" s="533"/>
      <c r="O4" s="533"/>
      <c r="P4" s="533"/>
      <c r="Q4" s="534"/>
    </row>
    <row r="5" spans="1:29" ht="50.1" customHeight="1" thickBot="1">
      <c r="B5" s="529" t="s">
        <v>422</v>
      </c>
      <c r="C5" s="530"/>
      <c r="D5" s="530"/>
      <c r="E5" s="530"/>
      <c r="F5" s="530"/>
      <c r="G5" s="530"/>
      <c r="H5" s="530"/>
      <c r="I5" s="530"/>
      <c r="J5" s="530"/>
      <c r="K5" s="530"/>
      <c r="L5" s="530"/>
      <c r="M5" s="530"/>
      <c r="N5" s="530"/>
      <c r="O5" s="530"/>
      <c r="P5" s="530"/>
      <c r="Q5" s="531"/>
    </row>
    <row r="6" spans="1:29" ht="21.95" customHeight="1" thickBot="1">
      <c r="F6" s="36"/>
      <c r="K6" s="1"/>
      <c r="L6" s="1"/>
      <c r="M6" s="1"/>
      <c r="N6" s="1"/>
      <c r="O6" s="1"/>
    </row>
    <row r="7" spans="1:29" ht="62.1" customHeight="1" thickBot="1">
      <c r="B7" s="542" t="s">
        <v>423</v>
      </c>
      <c r="C7" s="543"/>
      <c r="D7" s="543"/>
      <c r="E7" s="543"/>
      <c r="F7" s="543"/>
      <c r="G7" s="543"/>
      <c r="H7" s="543"/>
      <c r="I7" s="544"/>
      <c r="K7" s="548" t="s">
        <v>424</v>
      </c>
      <c r="L7" s="549"/>
      <c r="M7" s="549"/>
      <c r="N7" s="549"/>
      <c r="O7" s="549"/>
      <c r="P7" s="549"/>
      <c r="Q7" s="549"/>
      <c r="R7" s="549"/>
      <c r="S7" s="549"/>
      <c r="T7" s="549"/>
      <c r="U7" s="550"/>
    </row>
    <row r="8" spans="1:29" ht="38.1" customHeight="1" thickBot="1">
      <c r="A8" s="229"/>
      <c r="B8" s="545"/>
      <c r="C8" s="546"/>
      <c r="D8" s="546"/>
      <c r="E8" s="546"/>
      <c r="F8" s="546"/>
      <c r="G8" s="546"/>
      <c r="H8" s="546"/>
      <c r="I8" s="547"/>
      <c r="J8" s="62"/>
      <c r="K8" s="551"/>
      <c r="L8" s="552"/>
      <c r="M8" s="552"/>
      <c r="N8" s="552"/>
      <c r="O8" s="552"/>
      <c r="P8" s="552"/>
      <c r="Q8" s="552"/>
      <c r="R8" s="552"/>
      <c r="S8" s="552"/>
      <c r="T8" s="552"/>
      <c r="U8" s="553"/>
      <c r="V8" s="62"/>
    </row>
    <row r="9" spans="1:29" s="1" customFormat="1" ht="21" customHeight="1">
      <c r="A9" s="229"/>
      <c r="B9" s="230"/>
      <c r="C9" s="230"/>
      <c r="D9" s="230"/>
      <c r="E9" s="230"/>
      <c r="F9" s="230"/>
      <c r="G9" s="230"/>
      <c r="H9" s="230"/>
      <c r="I9" s="230"/>
      <c r="J9" s="62"/>
      <c r="K9" s="230"/>
      <c r="L9" s="230"/>
      <c r="M9" s="230"/>
      <c r="N9" s="230"/>
      <c r="O9" s="230"/>
      <c r="P9" s="62"/>
      <c r="Q9" s="62"/>
      <c r="R9" s="62"/>
      <c r="S9" s="62"/>
      <c r="T9" s="62"/>
      <c r="U9" s="62"/>
      <c r="V9" s="62"/>
    </row>
    <row r="10" spans="1:29" s="1" customFormat="1" ht="36.950000000000003" customHeight="1">
      <c r="A10" s="229"/>
      <c r="B10" s="231"/>
      <c r="C10" s="232"/>
      <c r="D10" s="232"/>
      <c r="E10" s="232"/>
      <c r="F10" s="232"/>
      <c r="G10" s="232"/>
      <c r="H10" s="232"/>
      <c r="I10" s="233"/>
      <c r="J10" s="62"/>
      <c r="K10" s="230"/>
      <c r="L10" s="230"/>
      <c r="M10" s="230"/>
      <c r="N10" s="230"/>
      <c r="O10" s="230"/>
      <c r="P10" s="62"/>
      <c r="Q10" s="62"/>
      <c r="R10" s="62"/>
      <c r="S10" s="62"/>
      <c r="T10" s="62"/>
      <c r="U10" s="62"/>
      <c r="V10" s="62"/>
    </row>
    <row r="11" spans="1:29" ht="39.950000000000003" customHeight="1">
      <c r="A11" s="229"/>
      <c r="B11" s="234"/>
      <c r="C11" s="324">
        <f>F34</f>
        <v>0</v>
      </c>
      <c r="D11" s="235" t="s">
        <v>425</v>
      </c>
      <c r="E11" s="236"/>
      <c r="F11" s="237"/>
      <c r="G11" s="236"/>
      <c r="H11" s="236"/>
      <c r="I11" s="238"/>
      <c r="J11" s="62"/>
      <c r="K11" s="62"/>
      <c r="L11" s="62"/>
      <c r="M11" s="535" t="s">
        <v>426</v>
      </c>
      <c r="N11" s="536"/>
      <c r="O11" s="541"/>
      <c r="P11" s="62"/>
      <c r="Q11" s="62"/>
      <c r="R11" s="62"/>
      <c r="S11" s="535" t="s">
        <v>426</v>
      </c>
      <c r="T11" s="536"/>
      <c r="U11" s="537"/>
      <c r="V11" s="62"/>
      <c r="AC11"/>
    </row>
    <row r="12" spans="1:29" ht="39.950000000000003" customHeight="1" thickBot="1">
      <c r="A12" s="229"/>
      <c r="B12" s="234"/>
      <c r="C12" s="402">
        <f>IF(F34&lt;=50%,0,IF(F34&lt;=70%,1,IF(F34&lt;=85%,2,IF(F34&gt;85%,3))))</f>
        <v>0</v>
      </c>
      <c r="D12" s="239" t="s">
        <v>427</v>
      </c>
      <c r="E12" s="236"/>
      <c r="F12" s="236"/>
      <c r="G12" s="236"/>
      <c r="H12" s="236"/>
      <c r="I12" s="238"/>
      <c r="J12" s="62"/>
      <c r="K12" s="240"/>
      <c r="L12" s="240"/>
      <c r="M12" s="325" t="s">
        <v>428</v>
      </c>
      <c r="N12" s="326" t="s">
        <v>429</v>
      </c>
      <c r="O12" s="327" t="s">
        <v>430</v>
      </c>
      <c r="P12" s="62"/>
      <c r="Q12" s="62"/>
      <c r="R12" s="62"/>
      <c r="S12" s="337" t="s">
        <v>428</v>
      </c>
      <c r="T12" s="338" t="s">
        <v>429</v>
      </c>
      <c r="U12" s="327" t="s">
        <v>430</v>
      </c>
      <c r="V12" s="62"/>
      <c r="AC12"/>
    </row>
    <row r="13" spans="1:29" ht="39.950000000000003" customHeight="1" thickBot="1">
      <c r="A13" s="229"/>
      <c r="B13" s="241"/>
      <c r="C13" s="242"/>
      <c r="D13" s="243"/>
      <c r="E13" s="243"/>
      <c r="F13" s="243"/>
      <c r="G13" s="243"/>
      <c r="H13" s="243"/>
      <c r="I13" s="244"/>
      <c r="J13" s="62"/>
      <c r="K13" s="328" t="s">
        <v>431</v>
      </c>
      <c r="L13" s="245"/>
      <c r="M13" s="246">
        <f>SUM(M14:M17)</f>
        <v>20</v>
      </c>
      <c r="N13" s="247">
        <f>SUM(N14:N17)</f>
        <v>0</v>
      </c>
      <c r="O13" s="248">
        <f t="shared" ref="O13:O21" si="0">N13/M13</f>
        <v>0</v>
      </c>
      <c r="P13" s="62"/>
      <c r="Q13" s="332" t="s">
        <v>432</v>
      </c>
      <c r="R13" s="249"/>
      <c r="S13" s="250">
        <f>SUM(S14:S16)</f>
        <v>30.5</v>
      </c>
      <c r="T13" s="251">
        <f>SUM(T14:T16)</f>
        <v>0</v>
      </c>
      <c r="U13" s="252">
        <f t="shared" ref="U13:U16" si="1">T13/S13</f>
        <v>0</v>
      </c>
      <c r="V13" s="62"/>
      <c r="AC13"/>
    </row>
    <row r="14" spans="1:29" ht="39.950000000000003" customHeight="1">
      <c r="A14" s="229"/>
      <c r="B14" s="253"/>
      <c r="C14" s="253"/>
      <c r="D14" s="253"/>
      <c r="E14" s="253"/>
      <c r="F14" s="253"/>
      <c r="G14" s="253"/>
      <c r="H14" s="253"/>
      <c r="I14" s="253"/>
      <c r="J14" s="62"/>
      <c r="K14" s="254"/>
      <c r="L14" s="255" t="s">
        <v>22</v>
      </c>
      <c r="M14" s="256">
        <f>SUM('Environmental management'!D7:D10)</f>
        <v>4</v>
      </c>
      <c r="N14" s="257">
        <f>SUM('Environmental management'!J7:J10)</f>
        <v>0</v>
      </c>
      <c r="O14" s="262">
        <f t="shared" si="0"/>
        <v>0</v>
      </c>
      <c r="P14" s="62"/>
      <c r="Q14" s="258"/>
      <c r="R14" s="259" t="s">
        <v>277</v>
      </c>
      <c r="S14" s="260">
        <f>SUM('HR &amp; social responsibility'!D7:D13)</f>
        <v>15</v>
      </c>
      <c r="T14" s="261">
        <f>SUM('HR &amp; social responsibility'!J7:J13)</f>
        <v>0</v>
      </c>
      <c r="U14" s="262">
        <f t="shared" si="1"/>
        <v>0</v>
      </c>
      <c r="V14" s="62"/>
      <c r="AC14"/>
    </row>
    <row r="15" spans="1:29" ht="39.950000000000003" customHeight="1">
      <c r="A15" s="229"/>
      <c r="B15" s="253"/>
      <c r="C15" s="253"/>
      <c r="D15" s="253"/>
      <c r="E15" s="253"/>
      <c r="F15" s="253"/>
      <c r="G15" s="253"/>
      <c r="H15" s="253"/>
      <c r="I15" s="253"/>
      <c r="J15" s="62"/>
      <c r="K15" s="254"/>
      <c r="L15" s="255" t="s">
        <v>35</v>
      </c>
      <c r="M15" s="256">
        <f>SUM('Environmental management'!D12:D15)</f>
        <v>4</v>
      </c>
      <c r="N15" s="257">
        <f>SUM('Environmental management'!J11:J15)</f>
        <v>0</v>
      </c>
      <c r="O15" s="263">
        <f t="shared" si="0"/>
        <v>0</v>
      </c>
      <c r="P15" s="62"/>
      <c r="Q15" s="258"/>
      <c r="R15" s="259" t="s">
        <v>433</v>
      </c>
      <c r="S15" s="260">
        <f>SUM('HR &amp; social responsibility'!D15:D20)</f>
        <v>10</v>
      </c>
      <c r="T15" s="261">
        <f>SUM('HR &amp; social responsibility'!J15:J20)</f>
        <v>0</v>
      </c>
      <c r="U15" s="263">
        <f t="shared" si="1"/>
        <v>0</v>
      </c>
      <c r="V15" s="62"/>
      <c r="AC15"/>
    </row>
    <row r="16" spans="1:29" ht="39.950000000000003" customHeight="1" thickBot="1">
      <c r="A16" s="229"/>
      <c r="B16" s="253"/>
      <c r="C16" s="253"/>
      <c r="D16" s="253"/>
      <c r="E16" s="253"/>
      <c r="F16" s="253"/>
      <c r="G16" s="253"/>
      <c r="H16" s="253"/>
      <c r="I16" s="253"/>
      <c r="J16" s="62"/>
      <c r="K16" s="254"/>
      <c r="L16" s="255" t="s">
        <v>48</v>
      </c>
      <c r="M16" s="256">
        <f>SUM('Environmental management'!D17:D24)</f>
        <v>10</v>
      </c>
      <c r="N16" s="257">
        <f>SUM('Environmental management'!J17:J24)</f>
        <v>0</v>
      </c>
      <c r="O16" s="263">
        <f t="shared" si="0"/>
        <v>0</v>
      </c>
      <c r="P16" s="62"/>
      <c r="Q16" s="258"/>
      <c r="R16" s="259" t="s">
        <v>317</v>
      </c>
      <c r="S16" s="260">
        <f>SUM('HR &amp; social responsibility'!D22:D24)</f>
        <v>5.5</v>
      </c>
      <c r="T16" s="261">
        <f>SUM('HR &amp; social responsibility'!J22:J24)</f>
        <v>0</v>
      </c>
      <c r="U16" s="263">
        <f t="shared" si="1"/>
        <v>0</v>
      </c>
      <c r="V16" s="62"/>
      <c r="AC16"/>
    </row>
    <row r="17" spans="1:22" ht="39.950000000000003" customHeight="1" thickBot="1">
      <c r="A17" s="229"/>
      <c r="B17" s="253"/>
      <c r="C17" s="253"/>
      <c r="D17" s="253"/>
      <c r="E17" s="253"/>
      <c r="F17" s="253"/>
      <c r="G17" s="253"/>
      <c r="H17" s="253"/>
      <c r="I17" s="253"/>
      <c r="J17" s="62"/>
      <c r="K17" s="254"/>
      <c r="L17" s="255" t="s">
        <v>73</v>
      </c>
      <c r="M17" s="256">
        <f>SUM('Environmental management'!D26:D27)</f>
        <v>2</v>
      </c>
      <c r="N17" s="257">
        <f>SUM('Environmental management'!J26:J27)</f>
        <v>0</v>
      </c>
      <c r="O17" s="286">
        <f t="shared" si="0"/>
        <v>0</v>
      </c>
      <c r="P17" s="62"/>
      <c r="Q17" s="333" t="s">
        <v>434</v>
      </c>
      <c r="R17" s="264"/>
      <c r="S17" s="265">
        <f>SUM(S18:S20)</f>
        <v>19</v>
      </c>
      <c r="T17" s="266">
        <f>SUM(T18:T20)</f>
        <v>0</v>
      </c>
      <c r="U17" s="252">
        <f t="shared" ref="U17:U20" si="2">T17/S17</f>
        <v>0</v>
      </c>
      <c r="V17" s="62"/>
    </row>
    <row r="18" spans="1:22" ht="39.950000000000003" customHeight="1" thickBot="1">
      <c r="A18" s="229"/>
      <c r="B18" s="253"/>
      <c r="C18" s="253"/>
      <c r="D18" s="253"/>
      <c r="E18" s="253"/>
      <c r="F18" s="253"/>
      <c r="G18" s="253"/>
      <c r="H18" s="253"/>
      <c r="I18" s="253"/>
      <c r="J18" s="62"/>
      <c r="K18" s="329" t="s">
        <v>435</v>
      </c>
      <c r="L18" s="269"/>
      <c r="M18" s="270">
        <f>SUM(M19:M22)</f>
        <v>30</v>
      </c>
      <c r="N18" s="271">
        <f>SUM(N19:N22)</f>
        <v>0</v>
      </c>
      <c r="O18" s="267">
        <f t="shared" si="0"/>
        <v>0</v>
      </c>
      <c r="P18" s="62"/>
      <c r="Q18" s="268"/>
      <c r="R18" s="259" t="s">
        <v>433</v>
      </c>
      <c r="S18" s="260">
        <f>SUM(Employees!D7:D9)</f>
        <v>3</v>
      </c>
      <c r="T18" s="261">
        <f>SUM(Employees!J7:J9)</f>
        <v>0</v>
      </c>
      <c r="U18" s="262">
        <f t="shared" si="2"/>
        <v>0</v>
      </c>
      <c r="V18" s="62"/>
    </row>
    <row r="19" spans="1:22" ht="39.950000000000003" customHeight="1">
      <c r="A19" s="229"/>
      <c r="B19" s="253"/>
      <c r="C19" s="253"/>
      <c r="D19" s="253"/>
      <c r="E19" s="253"/>
      <c r="F19" s="253"/>
      <c r="G19" s="253"/>
      <c r="H19" s="253"/>
      <c r="I19" s="253"/>
      <c r="J19" s="62"/>
      <c r="K19" s="272"/>
      <c r="L19" s="255" t="s">
        <v>436</v>
      </c>
      <c r="M19" s="256">
        <f>SUM('Energy &amp; greenhouse gases'!D7:D13)</f>
        <v>11</v>
      </c>
      <c r="N19" s="257">
        <f>SUM('Energy &amp; greenhouse gases'!J7:J13)</f>
        <v>0</v>
      </c>
      <c r="O19" s="262">
        <f t="shared" si="0"/>
        <v>0</v>
      </c>
      <c r="P19" s="62"/>
      <c r="Q19" s="268"/>
      <c r="R19" s="259" t="s">
        <v>340</v>
      </c>
      <c r="S19" s="260">
        <f>SUM(Employees!D11:D12)</f>
        <v>2</v>
      </c>
      <c r="T19" s="261">
        <f>SUM(Employees!J11:J12)</f>
        <v>0</v>
      </c>
      <c r="U19" s="263">
        <f t="shared" si="2"/>
        <v>0</v>
      </c>
      <c r="V19" s="62"/>
    </row>
    <row r="20" spans="1:22" ht="39.950000000000003" customHeight="1" thickBot="1">
      <c r="A20" s="229"/>
      <c r="B20" s="253"/>
      <c r="C20" s="253"/>
      <c r="D20" s="253"/>
      <c r="E20" s="253"/>
      <c r="F20" s="253"/>
      <c r="G20" s="253"/>
      <c r="H20" s="253"/>
      <c r="I20" s="253"/>
      <c r="J20" s="62"/>
      <c r="K20" s="272"/>
      <c r="L20" s="255" t="s">
        <v>114</v>
      </c>
      <c r="M20" s="256">
        <f>SUM('Energy &amp; greenhouse gases'!D15:D18)</f>
        <v>4</v>
      </c>
      <c r="N20" s="257">
        <f>SUM('Energy &amp; greenhouse gases'!J15:J18)</f>
        <v>0</v>
      </c>
      <c r="O20" s="263">
        <f t="shared" si="0"/>
        <v>0</v>
      </c>
      <c r="P20" s="62"/>
      <c r="Q20" s="268"/>
      <c r="R20" s="259" t="s">
        <v>347</v>
      </c>
      <c r="S20" s="260">
        <f>SUM(Employees!D14:D22)</f>
        <v>14</v>
      </c>
      <c r="T20" s="261">
        <f>SUM(Employees!J14:J22)</f>
        <v>0</v>
      </c>
      <c r="U20" s="263">
        <f t="shared" si="2"/>
        <v>0</v>
      </c>
      <c r="V20" s="62"/>
    </row>
    <row r="21" spans="1:22" ht="39.950000000000003" customHeight="1" thickBot="1">
      <c r="A21" s="229"/>
      <c r="B21" s="253"/>
      <c r="C21" s="253"/>
      <c r="D21" s="253"/>
      <c r="E21" s="253"/>
      <c r="F21" s="253"/>
      <c r="G21" s="253"/>
      <c r="H21" s="253"/>
      <c r="I21" s="253"/>
      <c r="J21" s="62"/>
      <c r="K21" s="272"/>
      <c r="L21" s="255" t="s">
        <v>437</v>
      </c>
      <c r="M21" s="256">
        <f>SUM('Energy &amp; greenhouse gases'!D20:D27)</f>
        <v>11</v>
      </c>
      <c r="N21" s="257">
        <f>SUM('Energy &amp; greenhouse gases'!J20:J27)</f>
        <v>0</v>
      </c>
      <c r="O21" s="263">
        <f t="shared" si="0"/>
        <v>0</v>
      </c>
      <c r="P21" s="62"/>
      <c r="Q21" s="334" t="s">
        <v>438</v>
      </c>
      <c r="R21" s="273"/>
      <c r="S21" s="274">
        <f>SUM(S22:S24)</f>
        <v>22</v>
      </c>
      <c r="T21" s="275">
        <f>SUM(T22:T24)</f>
        <v>0</v>
      </c>
      <c r="U21" s="252">
        <f>T21/S21</f>
        <v>0</v>
      </c>
      <c r="V21" s="62"/>
    </row>
    <row r="22" spans="1:22" ht="39.950000000000003" customHeight="1" thickBot="1">
      <c r="A22" s="229"/>
      <c r="B22" s="253"/>
      <c r="C22" s="253"/>
      <c r="D22" s="253"/>
      <c r="E22" s="253"/>
      <c r="F22" s="253"/>
      <c r="G22" s="253"/>
      <c r="H22" s="253"/>
      <c r="I22" s="253"/>
      <c r="J22" s="62"/>
      <c r="K22" s="272"/>
      <c r="L22" s="255" t="s">
        <v>439</v>
      </c>
      <c r="M22" s="256">
        <f>SUM('Energy &amp; greenhouse gases'!D30:D33)</f>
        <v>4</v>
      </c>
      <c r="N22" s="257">
        <f>SUM('Energy &amp; greenhouse gases'!J30:J33)</f>
        <v>0</v>
      </c>
      <c r="O22" s="277">
        <f t="shared" ref="O22" si="3">N22/M22</f>
        <v>0</v>
      </c>
      <c r="P22" s="62"/>
      <c r="Q22" s="276"/>
      <c r="R22" s="259" t="s">
        <v>340</v>
      </c>
      <c r="S22" s="260">
        <f>SUM('Supply chain workers'!D7:D8)</f>
        <v>3</v>
      </c>
      <c r="T22" s="261">
        <f>SUM('Supply chain workers'!J7:J8)</f>
        <v>0</v>
      </c>
      <c r="U22" s="262">
        <f>T22/S22</f>
        <v>0</v>
      </c>
      <c r="V22" s="62"/>
    </row>
    <row r="23" spans="1:22" ht="39.950000000000003" customHeight="1" thickBot="1">
      <c r="A23" s="229"/>
      <c r="B23" s="253"/>
      <c r="C23" s="253"/>
      <c r="D23" s="253"/>
      <c r="E23" s="278"/>
      <c r="F23" s="278"/>
      <c r="G23" s="253"/>
      <c r="H23" s="253"/>
      <c r="I23" s="253"/>
      <c r="J23" s="62"/>
      <c r="K23" s="330" t="s">
        <v>440</v>
      </c>
      <c r="L23" s="279"/>
      <c r="M23" s="280">
        <f>SUM(M24:M26)</f>
        <v>16</v>
      </c>
      <c r="N23" s="281">
        <f>SUM(N24:N26)</f>
        <v>0</v>
      </c>
      <c r="O23" s="282">
        <f t="shared" ref="O23:O33" si="4">N23/M23</f>
        <v>0</v>
      </c>
      <c r="P23" s="62"/>
      <c r="Q23" s="276"/>
      <c r="R23" s="259" t="s">
        <v>383</v>
      </c>
      <c r="S23" s="260">
        <f>SUM('Supply chain workers'!D10:D17)</f>
        <v>11</v>
      </c>
      <c r="T23" s="261">
        <f>SUM('Supply chain workers'!J10:J17)</f>
        <v>0</v>
      </c>
      <c r="U23" s="263">
        <f>T23/S23</f>
        <v>0</v>
      </c>
      <c r="V23" s="62"/>
    </row>
    <row r="24" spans="1:22" ht="39.950000000000003" customHeight="1" thickBot="1">
      <c r="A24" s="229"/>
      <c r="B24" s="253"/>
      <c r="C24" s="253"/>
      <c r="D24" s="253"/>
      <c r="E24" s="278"/>
      <c r="F24" s="278"/>
      <c r="G24" s="253"/>
      <c r="H24" s="253"/>
      <c r="I24" s="253"/>
      <c r="J24" s="62"/>
      <c r="K24" s="283"/>
      <c r="L24" s="255" t="s">
        <v>171</v>
      </c>
      <c r="M24" s="256">
        <f>SUM(Water!D7:D13)</f>
        <v>8</v>
      </c>
      <c r="N24" s="257">
        <f>SUM(Water!J7:J13)</f>
        <v>0</v>
      </c>
      <c r="O24" s="263">
        <f t="shared" si="4"/>
        <v>0</v>
      </c>
      <c r="P24" s="62"/>
      <c r="Q24" s="276"/>
      <c r="R24" s="259" t="s">
        <v>408</v>
      </c>
      <c r="S24" s="260">
        <f>SUM('Supply chain workers'!D19:D22)</f>
        <v>8</v>
      </c>
      <c r="T24" s="261">
        <f>SUM('Supply chain workers'!J19:J22)</f>
        <v>0</v>
      </c>
      <c r="U24" s="263">
        <f>T24/S24</f>
        <v>0</v>
      </c>
      <c r="V24" s="62"/>
    </row>
    <row r="25" spans="1:22" ht="39.950000000000003" customHeight="1" thickBot="1">
      <c r="A25" s="229"/>
      <c r="B25" s="253"/>
      <c r="C25" s="253"/>
      <c r="D25" s="253"/>
      <c r="E25" s="253"/>
      <c r="F25" s="253"/>
      <c r="G25" s="253"/>
      <c r="H25" s="253"/>
      <c r="I25" s="253"/>
      <c r="J25" s="62"/>
      <c r="K25" s="283"/>
      <c r="L25" s="255" t="s">
        <v>441</v>
      </c>
      <c r="M25" s="256">
        <f>SUM(Water!D15:D18)</f>
        <v>4</v>
      </c>
      <c r="N25" s="257">
        <f>SUM(Water!J15:J18)</f>
        <v>0</v>
      </c>
      <c r="O25" s="263">
        <f t="shared" si="4"/>
        <v>0</v>
      </c>
      <c r="P25" s="62"/>
      <c r="Q25" s="335" t="s">
        <v>442</v>
      </c>
      <c r="R25" s="284"/>
      <c r="S25" s="347">
        <f>S13+S17+S21</f>
        <v>71.5</v>
      </c>
      <c r="T25" s="348">
        <f>T13+T17+T21</f>
        <v>0</v>
      </c>
      <c r="U25" s="252">
        <f>T25/S25</f>
        <v>0</v>
      </c>
      <c r="V25" s="62"/>
    </row>
    <row r="26" spans="1:22" ht="39.950000000000003" customHeight="1" thickBot="1">
      <c r="A26" s="229"/>
      <c r="B26" s="62"/>
      <c r="C26" s="340"/>
      <c r="D26" s="314" t="s">
        <v>443</v>
      </c>
      <c r="E26" s="314" t="s">
        <v>444</v>
      </c>
      <c r="F26" s="315" t="s">
        <v>445</v>
      </c>
      <c r="G26" s="62"/>
      <c r="H26" s="62"/>
      <c r="I26" s="62"/>
      <c r="J26" s="62"/>
      <c r="K26" s="283"/>
      <c r="L26" s="255" t="s">
        <v>437</v>
      </c>
      <c r="M26" s="256">
        <f>SUM(Water!D20:D23)</f>
        <v>4</v>
      </c>
      <c r="N26" s="257">
        <f>SUM(Water!J20:J23)</f>
        <v>0</v>
      </c>
      <c r="O26" s="286">
        <f t="shared" si="4"/>
        <v>0</v>
      </c>
      <c r="P26" s="62"/>
      <c r="Q26" s="62"/>
      <c r="R26" s="62"/>
      <c r="S26" s="62"/>
      <c r="T26" s="62"/>
      <c r="U26" s="62"/>
      <c r="V26" s="62"/>
    </row>
    <row r="27" spans="1:22" ht="39.950000000000003" customHeight="1" thickBot="1">
      <c r="A27" s="229"/>
      <c r="B27" s="62"/>
      <c r="C27" s="342" t="s">
        <v>446</v>
      </c>
      <c r="D27" s="339">
        <f>O13</f>
        <v>0</v>
      </c>
      <c r="E27" s="287">
        <v>0.25</v>
      </c>
      <c r="F27" s="316">
        <f t="shared" ref="F27:F33" si="5">D27*E27</f>
        <v>0</v>
      </c>
      <c r="G27" s="62"/>
      <c r="H27" s="62"/>
      <c r="I27" s="62"/>
      <c r="J27" s="62"/>
      <c r="K27" s="331" t="s">
        <v>447</v>
      </c>
      <c r="L27" s="288"/>
      <c r="M27" s="289">
        <f>SUM(M28:M32)</f>
        <v>19</v>
      </c>
      <c r="N27" s="290">
        <f>SUM(N28:N32)</f>
        <v>0</v>
      </c>
      <c r="O27" s="252">
        <f t="shared" si="4"/>
        <v>0</v>
      </c>
      <c r="P27" s="62"/>
      <c r="Q27" s="343" t="s">
        <v>448</v>
      </c>
      <c r="R27" s="291"/>
      <c r="S27" s="292">
        <f>M33+S25</f>
        <v>156.5</v>
      </c>
      <c r="T27" s="285">
        <f>N33+T25</f>
        <v>0</v>
      </c>
      <c r="U27" s="252">
        <f>T27/S27</f>
        <v>0</v>
      </c>
      <c r="V27" s="62"/>
    </row>
    <row r="28" spans="1:22" ht="39.950000000000003" customHeight="1">
      <c r="A28" s="229"/>
      <c r="B28" s="62"/>
      <c r="C28" s="341" t="s">
        <v>435</v>
      </c>
      <c r="D28" s="293">
        <f>O18</f>
        <v>0</v>
      </c>
      <c r="E28" s="294">
        <v>0.1</v>
      </c>
      <c r="F28" s="317">
        <f t="shared" si="5"/>
        <v>0</v>
      </c>
      <c r="G28" s="62"/>
      <c r="H28" s="62"/>
      <c r="I28" s="62"/>
      <c r="J28" s="62"/>
      <c r="K28" s="295"/>
      <c r="L28" s="255" t="s">
        <v>218</v>
      </c>
      <c r="M28" s="256">
        <f>SUM('Waste &amp; resources'!D7:D10)</f>
        <v>4</v>
      </c>
      <c r="N28" s="257">
        <f>SUM('Waste &amp; resources'!J7:J10)</f>
        <v>0</v>
      </c>
      <c r="O28" s="262">
        <f t="shared" si="4"/>
        <v>0</v>
      </c>
      <c r="P28" s="62"/>
      <c r="Q28" s="62"/>
      <c r="R28" s="62"/>
      <c r="S28" s="62"/>
      <c r="T28" s="62"/>
      <c r="U28" s="62"/>
      <c r="V28" s="62"/>
    </row>
    <row r="29" spans="1:22" ht="39.950000000000003" customHeight="1">
      <c r="A29" s="229"/>
      <c r="B29" s="62"/>
      <c r="C29" s="309" t="s">
        <v>440</v>
      </c>
      <c r="D29" s="296">
        <f>O23</f>
        <v>0</v>
      </c>
      <c r="E29" s="297">
        <v>0.1</v>
      </c>
      <c r="F29" s="318">
        <f t="shared" si="5"/>
        <v>0</v>
      </c>
      <c r="G29" s="62"/>
      <c r="H29" s="62"/>
      <c r="I29" s="62"/>
      <c r="J29" s="62"/>
      <c r="K29" s="295"/>
      <c r="L29" s="255" t="s">
        <v>449</v>
      </c>
      <c r="M29" s="256">
        <f>SUM('Waste &amp; resources'!D12:D14)</f>
        <v>3</v>
      </c>
      <c r="N29" s="257">
        <f>SUM('Waste &amp; resources'!J12:J14)</f>
        <v>0</v>
      </c>
      <c r="O29" s="263">
        <f t="shared" si="4"/>
        <v>0</v>
      </c>
      <c r="P29" s="62"/>
      <c r="Q29" s="62"/>
      <c r="R29" s="62"/>
      <c r="S29" s="62"/>
      <c r="T29" s="62"/>
      <c r="U29" s="62"/>
      <c r="V29" s="62"/>
    </row>
    <row r="30" spans="1:22" ht="39.950000000000003" customHeight="1">
      <c r="A30" s="229"/>
      <c r="B30" s="62"/>
      <c r="C30" s="310" t="s">
        <v>447</v>
      </c>
      <c r="D30" s="298">
        <f>O27</f>
        <v>0</v>
      </c>
      <c r="E30" s="299">
        <v>0.1</v>
      </c>
      <c r="F30" s="319">
        <f t="shared" si="5"/>
        <v>0</v>
      </c>
      <c r="G30" s="62"/>
      <c r="H30" s="62"/>
      <c r="I30" s="62"/>
      <c r="J30" s="62"/>
      <c r="K30" s="295"/>
      <c r="L30" s="255" t="s">
        <v>450</v>
      </c>
      <c r="M30" s="256">
        <f>SUM('Waste &amp; resources'!D16:D20)</f>
        <v>5</v>
      </c>
      <c r="N30" s="257">
        <f>SUM('Waste &amp; resources'!J16:J20)</f>
        <v>0</v>
      </c>
      <c r="O30" s="263">
        <f t="shared" si="4"/>
        <v>0</v>
      </c>
      <c r="P30" s="62"/>
      <c r="Q30" s="62"/>
      <c r="R30" s="62"/>
      <c r="S30" s="62"/>
      <c r="T30" s="62"/>
      <c r="U30" s="62"/>
      <c r="V30" s="62"/>
    </row>
    <row r="31" spans="1:22" ht="39.950000000000003" customHeight="1">
      <c r="A31" s="229"/>
      <c r="B31" s="62"/>
      <c r="C31" s="311" t="s">
        <v>451</v>
      </c>
      <c r="D31" s="300">
        <f>U13</f>
        <v>0</v>
      </c>
      <c r="E31" s="301">
        <v>0.25</v>
      </c>
      <c r="F31" s="320">
        <f t="shared" si="5"/>
        <v>0</v>
      </c>
      <c r="G31" s="62"/>
      <c r="H31" s="62"/>
      <c r="I31" s="62"/>
      <c r="J31" s="62"/>
      <c r="K31" s="295"/>
      <c r="L31" s="255" t="s">
        <v>257</v>
      </c>
      <c r="M31" s="256">
        <f>SUM('Waste &amp; resources'!D22:D24)</f>
        <v>4</v>
      </c>
      <c r="N31" s="257">
        <f>SUM('Waste &amp; resources'!J22:J24)</f>
        <v>0</v>
      </c>
      <c r="O31" s="263">
        <f t="shared" si="4"/>
        <v>0</v>
      </c>
      <c r="P31" s="62"/>
      <c r="Q31" s="62"/>
      <c r="R31" s="62"/>
      <c r="S31" s="62"/>
      <c r="T31" s="62"/>
      <c r="U31" s="62"/>
      <c r="V31" s="62"/>
    </row>
    <row r="32" spans="1:22" s="1" customFormat="1" ht="39.950000000000003" customHeight="1" thickBot="1">
      <c r="A32" s="229"/>
      <c r="B32" s="62"/>
      <c r="C32" s="312" t="s">
        <v>434</v>
      </c>
      <c r="D32" s="302">
        <f>U17</f>
        <v>0</v>
      </c>
      <c r="E32" s="303">
        <v>0.1</v>
      </c>
      <c r="F32" s="321">
        <f t="shared" si="5"/>
        <v>0</v>
      </c>
      <c r="G32" s="62"/>
      <c r="H32" s="62"/>
      <c r="I32" s="62"/>
      <c r="J32" s="62"/>
      <c r="K32" s="295"/>
      <c r="L32" s="255" t="s">
        <v>437</v>
      </c>
      <c r="M32" s="304">
        <f>SUM('Waste &amp; resources'!D26:D28)</f>
        <v>3</v>
      </c>
      <c r="N32" s="305">
        <f>SUM('Waste &amp; resources'!J26:J28)</f>
        <v>0</v>
      </c>
      <c r="O32" s="286">
        <f t="shared" si="4"/>
        <v>0</v>
      </c>
      <c r="P32" s="62"/>
      <c r="Q32" s="62"/>
      <c r="R32" s="62"/>
      <c r="S32" s="62"/>
      <c r="T32" s="62"/>
      <c r="U32" s="62"/>
      <c r="V32" s="62"/>
    </row>
    <row r="33" spans="1:22" s="1" customFormat="1" ht="39.950000000000003" customHeight="1" thickBot="1">
      <c r="A33" s="229"/>
      <c r="B33" s="62"/>
      <c r="C33" s="313" t="s">
        <v>438</v>
      </c>
      <c r="D33" s="306">
        <f>U21</f>
        <v>0</v>
      </c>
      <c r="E33" s="307">
        <v>0.1</v>
      </c>
      <c r="F33" s="322">
        <f t="shared" si="5"/>
        <v>0</v>
      </c>
      <c r="G33" s="62"/>
      <c r="H33" s="62"/>
      <c r="I33" s="62"/>
      <c r="J33" s="62"/>
      <c r="K33" s="335" t="s">
        <v>452</v>
      </c>
      <c r="L33" s="284"/>
      <c r="M33" s="345">
        <f>M27+M23+M18+M13</f>
        <v>85</v>
      </c>
      <c r="N33" s="346">
        <f>N27+N23+N18+N13</f>
        <v>0</v>
      </c>
      <c r="O33" s="336">
        <f t="shared" si="4"/>
        <v>0</v>
      </c>
      <c r="P33" s="62"/>
      <c r="Q33" s="62"/>
      <c r="R33" s="62"/>
      <c r="S33" s="62"/>
      <c r="T33" s="62"/>
      <c r="U33" s="62"/>
      <c r="V33" s="62"/>
    </row>
    <row r="34" spans="1:22" s="1" customFormat="1" ht="39.950000000000003" customHeight="1">
      <c r="A34" s="229"/>
      <c r="B34" s="62"/>
      <c r="C34" s="538" t="s">
        <v>448</v>
      </c>
      <c r="D34" s="539"/>
      <c r="E34" s="540"/>
      <c r="F34" s="323">
        <f>SUM(F27:F33)</f>
        <v>0</v>
      </c>
      <c r="G34" s="62"/>
      <c r="H34" s="62"/>
      <c r="I34" s="62"/>
      <c r="J34" s="62"/>
      <c r="K34" s="62"/>
      <c r="L34" s="62"/>
      <c r="M34" s="62"/>
      <c r="N34" s="62"/>
      <c r="O34" s="62"/>
      <c r="P34" s="62"/>
      <c r="Q34" s="62"/>
      <c r="R34" s="62"/>
      <c r="S34" s="62"/>
      <c r="T34" s="62"/>
      <c r="U34" s="62"/>
      <c r="V34" s="62"/>
    </row>
    <row r="35" spans="1:22" s="1" customFormat="1" ht="39.950000000000003" customHeight="1">
      <c r="A35" s="229"/>
      <c r="B35" s="62"/>
      <c r="C35" s="62"/>
      <c r="D35" s="62"/>
      <c r="E35" s="62"/>
      <c r="F35" s="62"/>
      <c r="G35" s="62"/>
      <c r="H35" s="62"/>
      <c r="I35" s="62"/>
      <c r="J35" s="62"/>
      <c r="K35" s="62"/>
      <c r="L35" s="62"/>
      <c r="M35" s="62"/>
      <c r="N35" s="62"/>
      <c r="O35" s="62"/>
      <c r="P35" s="62"/>
      <c r="Q35" s="62"/>
      <c r="R35" s="62"/>
      <c r="S35" s="62"/>
      <c r="T35" s="62"/>
      <c r="U35" s="62"/>
      <c r="V35" s="62"/>
    </row>
    <row r="36" spans="1:22" s="1" customFormat="1" ht="39.950000000000003" customHeight="1">
      <c r="A36" s="229"/>
      <c r="B36" s="62"/>
      <c r="C36" s="62"/>
      <c r="D36" s="62"/>
      <c r="E36" s="308"/>
      <c r="F36" s="308"/>
      <c r="G36" s="62"/>
      <c r="H36" s="62"/>
      <c r="I36" s="62"/>
      <c r="J36" s="62"/>
      <c r="K36" s="62"/>
      <c r="L36" s="62"/>
      <c r="M36" s="62"/>
      <c r="N36" s="62"/>
      <c r="O36" s="62"/>
      <c r="P36" s="62"/>
      <c r="Q36" s="62"/>
      <c r="R36" s="62"/>
      <c r="S36" s="62"/>
      <c r="T36" s="62"/>
      <c r="U36" s="62"/>
      <c r="V36" s="62"/>
    </row>
    <row r="37" spans="1:22" s="1" customFormat="1" ht="39.950000000000003" customHeight="1">
      <c r="A37" s="229"/>
      <c r="B37" s="62"/>
      <c r="C37" s="62"/>
      <c r="D37" s="62"/>
      <c r="E37" s="308"/>
      <c r="F37" s="308"/>
      <c r="G37" s="62"/>
      <c r="H37" s="62"/>
      <c r="I37" s="62"/>
      <c r="J37" s="62"/>
      <c r="K37" s="62"/>
      <c r="L37" s="62"/>
      <c r="M37" s="62"/>
      <c r="N37" s="62"/>
      <c r="O37" s="62"/>
      <c r="P37" s="62"/>
      <c r="Q37" s="62"/>
      <c r="R37" s="62"/>
      <c r="S37" s="62"/>
      <c r="T37" s="62"/>
      <c r="U37" s="62"/>
      <c r="V37" s="62"/>
    </row>
    <row r="38" spans="1:22" s="1" customFormat="1" ht="39.950000000000003" customHeight="1">
      <c r="A38" s="25"/>
      <c r="E38" s="26"/>
      <c r="F38" s="26"/>
    </row>
    <row r="39" spans="1:22" s="1" customFormat="1" ht="39.950000000000003" customHeight="1">
      <c r="A39" s="25"/>
    </row>
    <row r="40" spans="1:22" s="1" customFormat="1" ht="39.950000000000003" customHeight="1">
      <c r="A40" s="25"/>
    </row>
    <row r="41" spans="1:22" s="1" customFormat="1" ht="39.950000000000003" customHeight="1">
      <c r="A41" s="25"/>
    </row>
    <row r="42" spans="1:22" s="1" customFormat="1" ht="39.950000000000003" customHeight="1">
      <c r="A42" s="25"/>
    </row>
    <row r="43" spans="1:22" s="1" customFormat="1" ht="39.950000000000003" customHeight="1">
      <c r="A43" s="25"/>
    </row>
    <row r="44" spans="1:22" s="1" customFormat="1" ht="39.950000000000003" customHeight="1">
      <c r="A44" s="25"/>
    </row>
    <row r="45" spans="1:22" s="1" customFormat="1" ht="39.950000000000003" customHeight="1">
      <c r="A45" s="25"/>
    </row>
    <row r="46" spans="1:22" s="1" customFormat="1" ht="39.950000000000003" customHeight="1">
      <c r="A46" s="25"/>
    </row>
    <row r="47" spans="1:22" s="1" customFormat="1" ht="39.950000000000003" customHeight="1">
      <c r="A47" s="25"/>
    </row>
    <row r="48" spans="1:22" s="1" customFormat="1" ht="39.950000000000003" customHeight="1">
      <c r="A48" s="25"/>
    </row>
    <row r="49" spans="1:1" s="1" customFormat="1" ht="39.950000000000003" customHeight="1">
      <c r="A49" s="25"/>
    </row>
    <row r="50" spans="1:1" s="1" customFormat="1" ht="39.950000000000003" customHeight="1">
      <c r="A50" s="25"/>
    </row>
    <row r="51" spans="1:1" s="1" customFormat="1" ht="39.950000000000003" customHeight="1">
      <c r="A51" s="25"/>
    </row>
    <row r="52" spans="1:1" s="1" customFormat="1" ht="39.950000000000003" customHeight="1">
      <c r="A52" s="25"/>
    </row>
    <row r="53" spans="1:1" s="1" customFormat="1" ht="39.950000000000003" customHeight="1">
      <c r="A53" s="25"/>
    </row>
    <row r="54" spans="1:1" s="1" customFormat="1" ht="39.950000000000003" customHeight="1">
      <c r="A54" s="25"/>
    </row>
    <row r="55" spans="1:1" s="1" customFormat="1" ht="39.950000000000003" customHeight="1">
      <c r="A55" s="25"/>
    </row>
    <row r="56" spans="1:1" s="1" customFormat="1" ht="39.950000000000003" customHeight="1">
      <c r="A56" s="25"/>
    </row>
    <row r="57" spans="1:1" s="1" customFormat="1" ht="39.950000000000003" customHeight="1">
      <c r="A57" s="25"/>
    </row>
    <row r="58" spans="1:1" s="1" customFormat="1" ht="39.950000000000003" customHeight="1">
      <c r="A58" s="25"/>
    </row>
    <row r="59" spans="1:1" s="1" customFormat="1" ht="39.950000000000003" customHeight="1">
      <c r="A59" s="25"/>
    </row>
    <row r="60" spans="1:1" s="1" customFormat="1" ht="39.950000000000003" customHeight="1">
      <c r="A60" s="25"/>
    </row>
    <row r="61" spans="1:1" s="1" customFormat="1" ht="39.950000000000003" customHeight="1">
      <c r="A61" s="25"/>
    </row>
    <row r="62" spans="1:1" s="1" customFormat="1" ht="39.950000000000003" customHeight="1">
      <c r="A62" s="25"/>
    </row>
    <row r="63" spans="1:1" s="1" customFormat="1" ht="39.950000000000003" customHeight="1">
      <c r="A63" s="25"/>
    </row>
    <row r="64" spans="1:1" s="1" customFormat="1" ht="39.950000000000003" customHeight="1">
      <c r="A64" s="25"/>
    </row>
    <row r="65" spans="1:1" s="1" customFormat="1" ht="39.950000000000003" customHeight="1">
      <c r="A65" s="25"/>
    </row>
    <row r="66" spans="1:1" s="1" customFormat="1" ht="39.950000000000003" customHeight="1">
      <c r="A66" s="25"/>
    </row>
    <row r="67" spans="1:1" s="1" customFormat="1" ht="39.950000000000003" customHeight="1">
      <c r="A67" s="25"/>
    </row>
    <row r="68" spans="1:1" s="1" customFormat="1" ht="39.950000000000003" customHeight="1">
      <c r="A68" s="25"/>
    </row>
    <row r="69" spans="1:1" s="1" customFormat="1" ht="39.950000000000003" customHeight="1">
      <c r="A69" s="25"/>
    </row>
    <row r="70" spans="1:1" s="1" customFormat="1" ht="39.950000000000003" customHeight="1">
      <c r="A70" s="25"/>
    </row>
    <row r="71" spans="1:1" s="1" customFormat="1" ht="39.950000000000003" customHeight="1">
      <c r="A71" s="25"/>
    </row>
    <row r="72" spans="1:1" s="1" customFormat="1" ht="39.950000000000003" customHeight="1">
      <c r="A72" s="25"/>
    </row>
    <row r="73" spans="1:1" s="1" customFormat="1" ht="39.950000000000003" customHeight="1">
      <c r="A73" s="25"/>
    </row>
    <row r="74" spans="1:1" s="1" customFormat="1" ht="39.950000000000003" customHeight="1">
      <c r="A74" s="25"/>
    </row>
    <row r="75" spans="1:1" s="1" customFormat="1" ht="39.950000000000003" customHeight="1">
      <c r="A75" s="25"/>
    </row>
    <row r="76" spans="1:1" s="1" customFormat="1" ht="39.950000000000003" customHeight="1">
      <c r="A76" s="25"/>
    </row>
    <row r="77" spans="1:1" s="1" customFormat="1" ht="39.950000000000003" customHeight="1">
      <c r="A77" s="25"/>
    </row>
    <row r="78" spans="1:1" s="1" customFormat="1" ht="39.950000000000003" customHeight="1">
      <c r="A78" s="25"/>
    </row>
    <row r="79" spans="1:1" s="1" customFormat="1" ht="39.950000000000003" customHeight="1">
      <c r="A79" s="25"/>
    </row>
    <row r="80" spans="1:1" s="1" customFormat="1" ht="39.950000000000003" customHeight="1">
      <c r="A80" s="25"/>
    </row>
    <row r="81" spans="1:1" s="1" customFormat="1" ht="39.950000000000003" customHeight="1">
      <c r="A81" s="25"/>
    </row>
    <row r="82" spans="1:1" s="1" customFormat="1" ht="39.950000000000003" customHeight="1">
      <c r="A82" s="25"/>
    </row>
    <row r="83" spans="1:1" s="1" customFormat="1" ht="39.950000000000003" customHeight="1">
      <c r="A83" s="25"/>
    </row>
    <row r="84" spans="1:1" s="1" customFormat="1" ht="39.950000000000003" customHeight="1">
      <c r="A84" s="25"/>
    </row>
    <row r="85" spans="1:1" s="1" customFormat="1" ht="39.950000000000003" customHeight="1">
      <c r="A85" s="25"/>
    </row>
    <row r="86" spans="1:1" s="1" customFormat="1" ht="39.950000000000003" customHeight="1">
      <c r="A86" s="25"/>
    </row>
    <row r="87" spans="1:1" s="1" customFormat="1" ht="39.950000000000003" customHeight="1">
      <c r="A87" s="25"/>
    </row>
    <row r="88" spans="1:1" s="1" customFormat="1" ht="39.950000000000003" customHeight="1">
      <c r="A88" s="25"/>
    </row>
    <row r="89" spans="1:1" s="1" customFormat="1" ht="39.950000000000003" customHeight="1">
      <c r="A89" s="25"/>
    </row>
    <row r="90" spans="1:1" s="1" customFormat="1" ht="39.950000000000003" customHeight="1">
      <c r="A90" s="25"/>
    </row>
    <row r="91" spans="1:1" s="1" customFormat="1" ht="39.950000000000003" customHeight="1">
      <c r="A91" s="25"/>
    </row>
    <row r="92" spans="1:1" s="1" customFormat="1" ht="39.950000000000003" customHeight="1">
      <c r="A92" s="25"/>
    </row>
    <row r="93" spans="1:1" s="1" customFormat="1" ht="39.950000000000003" customHeight="1">
      <c r="A93" s="25"/>
    </row>
    <row r="94" spans="1:1" s="1" customFormat="1" ht="39.950000000000003" customHeight="1">
      <c r="A94" s="25"/>
    </row>
    <row r="95" spans="1:1" s="1" customFormat="1" ht="39.950000000000003" customHeight="1">
      <c r="A95" s="25"/>
    </row>
    <row r="96" spans="1:1" s="1" customFormat="1" ht="39.950000000000003" customHeight="1">
      <c r="A96" s="25"/>
    </row>
    <row r="97" spans="1:15" s="1" customFormat="1" ht="39.950000000000003" customHeight="1">
      <c r="A97" s="25"/>
    </row>
    <row r="98" spans="1:15" s="1" customFormat="1" ht="39.950000000000003" customHeight="1">
      <c r="A98" s="25"/>
    </row>
    <row r="99" spans="1:15" s="1" customFormat="1" ht="39.950000000000003" customHeight="1">
      <c r="A99" s="25"/>
    </row>
    <row r="100" spans="1:15" ht="39.950000000000003" customHeight="1">
      <c r="K100" s="1"/>
      <c r="L100" s="1"/>
      <c r="M100" s="1"/>
      <c r="N100" s="1"/>
      <c r="O100" s="1"/>
    </row>
    <row r="101" spans="1:15" ht="39.950000000000003" customHeight="1">
      <c r="K101" s="1"/>
      <c r="L101" s="1"/>
      <c r="M101" s="1"/>
      <c r="N101" s="1"/>
      <c r="O101" s="1"/>
    </row>
    <row r="102" spans="1:15" ht="39.950000000000003" customHeight="1">
      <c r="K102" s="1"/>
      <c r="L102" s="1"/>
      <c r="M102" s="1"/>
      <c r="N102" s="1"/>
      <c r="O102" s="1"/>
    </row>
    <row r="103" spans="1:15" ht="39.950000000000003" customHeight="1">
      <c r="K103" s="1"/>
      <c r="L103" s="1"/>
      <c r="M103" s="1"/>
      <c r="N103" s="1"/>
      <c r="O103" s="1"/>
    </row>
    <row r="104" spans="1:15" ht="39.950000000000003" customHeight="1">
      <c r="K104" s="1"/>
      <c r="L104" s="1"/>
      <c r="M104" s="1"/>
      <c r="N104" s="1"/>
      <c r="O104" s="1"/>
    </row>
    <row r="105" spans="1:15" ht="39.950000000000003" customHeight="1">
      <c r="K105" s="1"/>
      <c r="L105" s="1"/>
      <c r="M105" s="1"/>
      <c r="N105" s="1"/>
      <c r="O105" s="1"/>
    </row>
    <row r="106" spans="1:15" ht="39.950000000000003" customHeight="1">
      <c r="K106" s="1"/>
      <c r="L106" s="1"/>
      <c r="M106" s="1"/>
      <c r="N106" s="1"/>
      <c r="O106" s="1"/>
    </row>
    <row r="107" spans="1:15" ht="39.950000000000003" customHeight="1">
      <c r="K107" s="1"/>
      <c r="L107" s="1"/>
      <c r="M107" s="1"/>
      <c r="N107" s="1"/>
      <c r="O107" s="1"/>
    </row>
    <row r="108" spans="1:15" ht="39.950000000000003" customHeight="1">
      <c r="K108" s="1"/>
      <c r="L108" s="1"/>
      <c r="M108" s="1"/>
      <c r="N108" s="1"/>
      <c r="O108" s="1"/>
    </row>
    <row r="109" spans="1:15" ht="39.950000000000003" customHeight="1">
      <c r="K109" s="1"/>
      <c r="L109" s="1"/>
      <c r="M109" s="1"/>
      <c r="N109" s="1"/>
      <c r="O109" s="1"/>
    </row>
    <row r="110" spans="1:15" ht="39.950000000000003" customHeight="1">
      <c r="K110" s="1"/>
      <c r="L110" s="1"/>
      <c r="M110" s="1"/>
      <c r="N110" s="1"/>
      <c r="O110" s="1"/>
    </row>
    <row r="111" spans="1:15" ht="39.950000000000003" customHeight="1">
      <c r="K111" s="1"/>
      <c r="L111" s="1"/>
      <c r="M111" s="1"/>
      <c r="N111" s="1"/>
      <c r="O111" s="1"/>
    </row>
    <row r="112" spans="1:15" ht="39.950000000000003" customHeight="1">
      <c r="K112" s="1"/>
      <c r="L112" s="1"/>
      <c r="M112" s="1"/>
      <c r="N112" s="1"/>
      <c r="O112" s="1"/>
    </row>
    <row r="113" spans="11:15" ht="39.950000000000003" customHeight="1">
      <c r="K113" s="1"/>
      <c r="L113" s="1"/>
      <c r="M113" s="1"/>
      <c r="N113" s="1"/>
      <c r="O113" s="1"/>
    </row>
    <row r="114" spans="11:15" ht="39.950000000000003" customHeight="1">
      <c r="K114" s="1"/>
      <c r="L114" s="1"/>
      <c r="M114" s="1"/>
      <c r="N114" s="1"/>
      <c r="O114" s="1"/>
    </row>
    <row r="115" spans="11:15" ht="39.950000000000003" customHeight="1">
      <c r="K115" s="1"/>
      <c r="L115" s="1"/>
      <c r="M115" s="1"/>
      <c r="N115" s="1"/>
      <c r="O115" s="1"/>
    </row>
    <row r="116" spans="11:15" ht="39.950000000000003" customHeight="1">
      <c r="K116" s="1"/>
      <c r="L116" s="1"/>
      <c r="M116" s="1"/>
      <c r="N116" s="1"/>
      <c r="O116" s="1"/>
    </row>
    <row r="117" spans="11:15" ht="39.950000000000003" customHeight="1">
      <c r="K117" s="1"/>
      <c r="L117" s="1"/>
      <c r="M117" s="1"/>
      <c r="N117" s="1"/>
      <c r="O117" s="1"/>
    </row>
    <row r="118" spans="11:15" ht="39.950000000000003" customHeight="1">
      <c r="K118" s="1"/>
      <c r="L118" s="1"/>
      <c r="M118" s="1"/>
      <c r="N118" s="1"/>
      <c r="O118" s="1"/>
    </row>
    <row r="119" spans="11:15" ht="39.950000000000003" customHeight="1">
      <c r="K119" s="1"/>
      <c r="L119" s="1"/>
      <c r="M119" s="1"/>
      <c r="N119" s="1"/>
      <c r="O119" s="1"/>
    </row>
    <row r="120" spans="11:15" ht="39.950000000000003" customHeight="1">
      <c r="K120" s="1"/>
      <c r="L120" s="1"/>
      <c r="M120" s="1"/>
      <c r="N120" s="1"/>
      <c r="O120" s="1"/>
    </row>
    <row r="121" spans="11:15" ht="39.950000000000003" customHeight="1">
      <c r="K121" s="1"/>
      <c r="L121" s="1"/>
      <c r="M121" s="1"/>
      <c r="N121" s="1"/>
      <c r="O121" s="1"/>
    </row>
  </sheetData>
  <sheetProtection algorithmName="SHA-512" hashValue="J9XDVa1QiKR7gt3sX85EDx8O0XQD33TBX/hH/eLGKL/ADDBz64tCsvcg0vXdrA4hYCkx6hbar5Jr8CzJCysNTA==" saltValue="FHKCuAQL36fE7ObeWzT3Fg==" spinCount="100000" sheet="1" objects="1" selectLockedCells="1"/>
  <mergeCells count="9">
    <mergeCell ref="B5:Q5"/>
    <mergeCell ref="B4:Q4"/>
    <mergeCell ref="S11:U11"/>
    <mergeCell ref="C34:E34"/>
    <mergeCell ref="M11:O11"/>
    <mergeCell ref="B7:I7"/>
    <mergeCell ref="B8:I8"/>
    <mergeCell ref="K7:U7"/>
    <mergeCell ref="K8:U8"/>
  </mergeCells>
  <conditionalFormatting sqref="F34 O32:O33 O13:O21 O23:O30">
    <cfRule type="cellIs" dxfId="37" priority="49" operator="lessThan">
      <formula>0.5</formula>
    </cfRule>
    <cfRule type="cellIs" dxfId="36" priority="50" operator="between">
      <formula>0.5</formula>
      <formula>0.69</formula>
    </cfRule>
    <cfRule type="cellIs" dxfId="35" priority="51" operator="between">
      <formula>0.7</formula>
      <formula>0.84</formula>
    </cfRule>
    <cfRule type="cellIs" dxfId="34" priority="52" operator="greaterThan">
      <formula>0.84</formula>
    </cfRule>
  </conditionalFormatting>
  <conditionalFormatting sqref="C11">
    <cfRule type="cellIs" dxfId="33" priority="45" operator="lessThan">
      <formula>0.5</formula>
    </cfRule>
    <cfRule type="cellIs" dxfId="32" priority="46" operator="between">
      <formula>0.5</formula>
      <formula>0.69</formula>
    </cfRule>
    <cfRule type="cellIs" dxfId="31" priority="47" operator="between">
      <formula>0.7</formula>
      <formula>0.84</formula>
    </cfRule>
    <cfRule type="cellIs" dxfId="30" priority="48" operator="greaterThan">
      <formula>0.84</formula>
    </cfRule>
  </conditionalFormatting>
  <conditionalFormatting sqref="U13:U16">
    <cfRule type="cellIs" dxfId="29" priority="33" operator="lessThan">
      <formula>0.5</formula>
    </cfRule>
    <cfRule type="cellIs" dxfId="28" priority="34" operator="between">
      <formula>0.5</formula>
      <formula>0.69</formula>
    </cfRule>
    <cfRule type="cellIs" dxfId="27" priority="35" operator="between">
      <formula>0.7</formula>
      <formula>0.84</formula>
    </cfRule>
    <cfRule type="cellIs" dxfId="26" priority="36" operator="greaterThan">
      <formula>0.84</formula>
    </cfRule>
  </conditionalFormatting>
  <conditionalFormatting sqref="U21:U24">
    <cfRule type="cellIs" dxfId="25" priority="17" operator="lessThan">
      <formula>0.5</formula>
    </cfRule>
    <cfRule type="cellIs" dxfId="24" priority="18" operator="between">
      <formula>0.5</formula>
      <formula>0.69</formula>
    </cfRule>
    <cfRule type="cellIs" dxfId="23" priority="19" operator="between">
      <formula>0.7</formula>
      <formula>0.84</formula>
    </cfRule>
    <cfRule type="cellIs" dxfId="22" priority="20" operator="greaterThan">
      <formula>0.84</formula>
    </cfRule>
  </conditionalFormatting>
  <conditionalFormatting sqref="U17:U20">
    <cfRule type="cellIs" dxfId="21" priority="21" operator="lessThan">
      <formula>0.5</formula>
    </cfRule>
    <cfRule type="cellIs" dxfId="20" priority="22" operator="between">
      <formula>0.5</formula>
      <formula>0.69</formula>
    </cfRule>
    <cfRule type="cellIs" dxfId="19" priority="23" operator="between">
      <formula>0.7</formula>
      <formula>0.84</formula>
    </cfRule>
    <cfRule type="cellIs" dxfId="18" priority="24" operator="greaterThan">
      <formula>0.84</formula>
    </cfRule>
  </conditionalFormatting>
  <conditionalFormatting sqref="U25">
    <cfRule type="cellIs" dxfId="17" priority="13" operator="lessThan">
      <formula>0.5</formula>
    </cfRule>
    <cfRule type="cellIs" dxfId="16" priority="14" operator="between">
      <formula>0.5</formula>
      <formula>0.69</formula>
    </cfRule>
    <cfRule type="cellIs" dxfId="15" priority="15" operator="between">
      <formula>0.7</formula>
      <formula>0.84</formula>
    </cfRule>
    <cfRule type="cellIs" dxfId="14" priority="16" operator="greaterThan">
      <formula>0.84</formula>
    </cfRule>
  </conditionalFormatting>
  <conditionalFormatting sqref="U27">
    <cfRule type="cellIs" dxfId="13" priority="9" operator="lessThan">
      <formula>0.5</formula>
    </cfRule>
    <cfRule type="cellIs" dxfId="12" priority="10" operator="between">
      <formula>0.5</formula>
      <formula>0.69</formula>
    </cfRule>
    <cfRule type="cellIs" dxfId="11" priority="11" operator="between">
      <formula>0.7</formula>
      <formula>0.84</formula>
    </cfRule>
    <cfRule type="cellIs" dxfId="10" priority="12" operator="greaterThan">
      <formula>0.84</formula>
    </cfRule>
  </conditionalFormatting>
  <conditionalFormatting sqref="O31">
    <cfRule type="cellIs" dxfId="9" priority="5" operator="lessThan">
      <formula>0.5</formula>
    </cfRule>
    <cfRule type="cellIs" dxfId="8" priority="6" operator="between">
      <formula>0.5</formula>
      <formula>0.69</formula>
    </cfRule>
    <cfRule type="cellIs" dxfId="7" priority="7" operator="between">
      <formula>0.7</formula>
      <formula>0.84</formula>
    </cfRule>
    <cfRule type="cellIs" dxfId="6" priority="8" operator="greaterThan">
      <formula>0.84</formula>
    </cfRule>
  </conditionalFormatting>
  <conditionalFormatting sqref="O22">
    <cfRule type="cellIs" dxfId="5" priority="1" operator="lessThan">
      <formula>0.5</formula>
    </cfRule>
    <cfRule type="cellIs" dxfId="4" priority="2" operator="between">
      <formula>0.5</formula>
      <formula>0.69</formula>
    </cfRule>
    <cfRule type="cellIs" dxfId="3" priority="3" operator="between">
      <formula>0.7</formula>
      <formula>0.84</formula>
    </cfRule>
    <cfRule type="cellIs" dxfId="2" priority="4" operator="greaterThan">
      <formula>0.84</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61F37-4AF8-F246-9725-FF5C6BE93FA2}">
  <dimension ref="A1:L124"/>
  <sheetViews>
    <sheetView workbookViewId="0">
      <selection activeCell="M16" sqref="M16"/>
    </sheetView>
  </sheetViews>
  <sheetFormatPr defaultColWidth="11.42578125" defaultRowHeight="15"/>
  <cols>
    <col min="1" max="1" width="20" style="37" customWidth="1"/>
    <col min="2" max="2" width="16" style="38" customWidth="1"/>
    <col min="3" max="3" width="29" style="37" customWidth="1"/>
    <col min="4" max="4" width="26.140625" style="37" bestFit="1" customWidth="1"/>
    <col min="5" max="5" width="18.7109375" style="37" customWidth="1"/>
    <col min="6" max="6" width="16.28515625" style="37" customWidth="1"/>
    <col min="7" max="7" width="21.140625" style="37" customWidth="1"/>
    <col min="8" max="8" width="11.42578125" style="37"/>
    <col min="10" max="10" width="22.42578125" customWidth="1"/>
  </cols>
  <sheetData>
    <row r="1" spans="1:10">
      <c r="A1" s="39" t="s">
        <v>453</v>
      </c>
      <c r="B1" s="40" t="s">
        <v>454</v>
      </c>
      <c r="C1" s="39" t="s">
        <v>455</v>
      </c>
      <c r="D1" s="39" t="s">
        <v>456</v>
      </c>
      <c r="E1" s="39" t="s">
        <v>15</v>
      </c>
      <c r="F1" s="39" t="s">
        <v>457</v>
      </c>
      <c r="G1" s="39" t="s">
        <v>458</v>
      </c>
      <c r="H1" s="39" t="s">
        <v>21</v>
      </c>
      <c r="I1" s="39" t="s">
        <v>459</v>
      </c>
      <c r="J1" s="39" t="s">
        <v>460</v>
      </c>
    </row>
    <row r="2" spans="1:10">
      <c r="A2" s="429">
        <f>'About you'!$D$3</f>
        <v>0</v>
      </c>
      <c r="B2" s="430">
        <f>'About you'!$D$5</f>
        <v>0</v>
      </c>
      <c r="C2" s="403" t="str">
        <f>'Environmental management'!$B$2</f>
        <v>environmental management</v>
      </c>
      <c r="D2" s="37" t="str">
        <f>'Environmental management'!$A$6</f>
        <v>Factory performance</v>
      </c>
      <c r="E2" s="37" t="str">
        <f>'Environmental management'!A7</f>
        <v xml:space="preserve">FP1 </v>
      </c>
      <c r="F2" s="37">
        <f>'Environmental management'!E7</f>
        <v>0</v>
      </c>
      <c r="G2" s="37">
        <f>'Environmental management'!H7</f>
        <v>0</v>
      </c>
      <c r="H2" s="37">
        <f>'Environmental management'!J7</f>
        <v>0</v>
      </c>
      <c r="I2" s="554">
        <f>SUM(H2:H19)</f>
        <v>0</v>
      </c>
      <c r="J2" s="555" t="str">
        <f>IF(I2='Dude score'!N13, "Yes", "No")</f>
        <v>Yes</v>
      </c>
    </row>
    <row r="3" spans="1:10">
      <c r="A3" s="429">
        <f>'About you'!$D$3</f>
        <v>0</v>
      </c>
      <c r="B3" s="430">
        <f>'About you'!$D$5</f>
        <v>0</v>
      </c>
      <c r="C3" s="403" t="str">
        <f>'Environmental management'!$B$2</f>
        <v>environmental management</v>
      </c>
      <c r="D3" s="37" t="str">
        <f>'Environmental management'!$A$6</f>
        <v>Factory performance</v>
      </c>
      <c r="E3" s="37" t="str">
        <f>'Environmental management'!A8</f>
        <v>FP2</v>
      </c>
      <c r="F3" s="37">
        <f>'Environmental management'!E8</f>
        <v>0</v>
      </c>
      <c r="G3" s="37">
        <f>'Environmental management'!H8</f>
        <v>0</v>
      </c>
      <c r="H3" s="37">
        <f>'Environmental management'!J8</f>
        <v>0</v>
      </c>
      <c r="I3" s="554"/>
      <c r="J3" s="555"/>
    </row>
    <row r="4" spans="1:10">
      <c r="A4" s="429">
        <f>'About you'!$D$3</f>
        <v>0</v>
      </c>
      <c r="B4" s="430">
        <f>'About you'!$D$5</f>
        <v>0</v>
      </c>
      <c r="C4" s="403" t="str">
        <f>'Environmental management'!$B$2</f>
        <v>environmental management</v>
      </c>
      <c r="D4" s="37" t="str">
        <f>'Environmental management'!$A$6</f>
        <v>Factory performance</v>
      </c>
      <c r="E4" s="37" t="str">
        <f>'Environmental management'!A9</f>
        <v>FP3</v>
      </c>
      <c r="F4" s="37">
        <f>'Environmental management'!E9</f>
        <v>0</v>
      </c>
      <c r="G4" s="37">
        <f>'Environmental management'!H9</f>
        <v>0</v>
      </c>
      <c r="H4" s="37">
        <f>'Environmental management'!J9</f>
        <v>0</v>
      </c>
      <c r="I4" s="554"/>
      <c r="J4" s="555"/>
    </row>
    <row r="5" spans="1:10">
      <c r="A5" s="429">
        <f>'About you'!$D$3</f>
        <v>0</v>
      </c>
      <c r="B5" s="430">
        <f>'About you'!$D$5</f>
        <v>0</v>
      </c>
      <c r="C5" s="403" t="str">
        <f>'Environmental management'!$B$2</f>
        <v>environmental management</v>
      </c>
      <c r="D5" s="37" t="str">
        <f>'Environmental management'!$A$6</f>
        <v>Factory performance</v>
      </c>
      <c r="E5" s="37" t="str">
        <f>'Environmental management'!A10</f>
        <v>FP4</v>
      </c>
      <c r="F5" s="37">
        <f>'Environmental management'!E10</f>
        <v>0</v>
      </c>
      <c r="G5" s="37">
        <f>'Environmental management'!H10</f>
        <v>0</v>
      </c>
      <c r="H5" s="37">
        <f>'Environmental management'!J10</f>
        <v>0</v>
      </c>
      <c r="I5" s="554"/>
      <c r="J5" s="555"/>
    </row>
    <row r="6" spans="1:10">
      <c r="A6" s="431">
        <f>'About you'!$D$3</f>
        <v>0</v>
      </c>
      <c r="B6" s="432">
        <f>'About you'!$D$5</f>
        <v>0</v>
      </c>
      <c r="C6" s="408" t="str">
        <f>'Environmental management'!$B$2</f>
        <v>environmental management</v>
      </c>
      <c r="D6" s="405" t="str">
        <f>'Environmental management'!$A$11</f>
        <v xml:space="preserve">People &amp; responsibility </v>
      </c>
      <c r="E6" s="405" t="str">
        <f>'Environmental management'!A12</f>
        <v>PR1</v>
      </c>
      <c r="F6" s="405">
        <f>'Environmental management'!E21</f>
        <v>0</v>
      </c>
      <c r="G6" s="405">
        <f>'Environmental management'!H12</f>
        <v>0</v>
      </c>
      <c r="H6" s="405">
        <f>'Environmental management'!J12</f>
        <v>0</v>
      </c>
      <c r="I6" s="554"/>
      <c r="J6" s="555"/>
    </row>
    <row r="7" spans="1:10">
      <c r="A7" s="429">
        <f>'About you'!$D$3</f>
        <v>0</v>
      </c>
      <c r="B7" s="430">
        <f>'About you'!$D$5</f>
        <v>0</v>
      </c>
      <c r="C7" s="403" t="str">
        <f>'Environmental management'!$B$2</f>
        <v>environmental management</v>
      </c>
      <c r="D7" s="37" t="str">
        <f>'Environmental management'!$A$11</f>
        <v xml:space="preserve">People &amp; responsibility </v>
      </c>
      <c r="E7" s="37" t="str">
        <f>'Environmental management'!A13</f>
        <v>PR2</v>
      </c>
      <c r="F7" s="37">
        <f>'Environmental management'!E22</f>
        <v>0</v>
      </c>
      <c r="G7" s="37">
        <f>'Environmental management'!H13</f>
        <v>0</v>
      </c>
      <c r="H7" s="37">
        <f>'Environmental management'!J13</f>
        <v>0</v>
      </c>
      <c r="I7" s="554"/>
      <c r="J7" s="555"/>
    </row>
    <row r="8" spans="1:10">
      <c r="A8" s="429">
        <f>'About you'!$D$3</f>
        <v>0</v>
      </c>
      <c r="B8" s="430">
        <f>'About you'!$D$5</f>
        <v>0</v>
      </c>
      <c r="C8" s="403" t="str">
        <f>'Environmental management'!$B$2</f>
        <v>environmental management</v>
      </c>
      <c r="D8" s="37" t="str">
        <f>'Environmental management'!$A$11</f>
        <v xml:space="preserve">People &amp; responsibility </v>
      </c>
      <c r="E8" s="37" t="str">
        <f>'Environmental management'!A14</f>
        <v>PR3</v>
      </c>
      <c r="F8" s="37">
        <f>'Environmental management'!E23</f>
        <v>0</v>
      </c>
      <c r="G8" s="37">
        <f>'Environmental management'!H14</f>
        <v>0</v>
      </c>
      <c r="H8" s="37">
        <f>'Environmental management'!J14</f>
        <v>0</v>
      </c>
      <c r="I8" s="554"/>
      <c r="J8" s="555"/>
    </row>
    <row r="9" spans="1:10">
      <c r="A9" s="429">
        <f>'About you'!$D$3</f>
        <v>0</v>
      </c>
      <c r="B9" s="430">
        <f>'About you'!$D$5</f>
        <v>0</v>
      </c>
      <c r="C9" s="403" t="str">
        <f>'Environmental management'!$B$2</f>
        <v>environmental management</v>
      </c>
      <c r="D9" s="37" t="str">
        <f>'Environmental management'!$A$11</f>
        <v xml:space="preserve">People &amp; responsibility </v>
      </c>
      <c r="E9" s="37" t="str">
        <f>'Environmental management'!A15</f>
        <v>PR4</v>
      </c>
      <c r="F9" s="37">
        <f>'Environmental management'!E24</f>
        <v>0</v>
      </c>
      <c r="G9" s="37">
        <f>'Environmental management'!H15</f>
        <v>0</v>
      </c>
      <c r="H9" s="37">
        <f>'Environmental management'!J15</f>
        <v>0</v>
      </c>
      <c r="I9" s="554"/>
      <c r="J9" s="555"/>
    </row>
    <row r="10" spans="1:10">
      <c r="A10" s="431">
        <f>'About you'!$D$3</f>
        <v>0</v>
      </c>
      <c r="B10" s="432">
        <f>'About you'!$D$5</f>
        <v>0</v>
      </c>
      <c r="C10" s="408" t="str">
        <f>'Environmental management'!$B$2</f>
        <v>environmental management</v>
      </c>
      <c r="D10" s="405" t="str">
        <f>'Environmental management'!$A$16</f>
        <v>Site-level impacts &amp; supply chain</v>
      </c>
      <c r="E10" s="405" t="str">
        <f>'Environmental management'!A17</f>
        <v>SS1</v>
      </c>
      <c r="F10" s="405">
        <f>'Environmental management'!E17</f>
        <v>0</v>
      </c>
      <c r="G10" s="405">
        <f>'Environmental management'!H17</f>
        <v>0</v>
      </c>
      <c r="H10" s="405">
        <f>'Environmental management'!J17</f>
        <v>0</v>
      </c>
      <c r="I10" s="554"/>
      <c r="J10" s="555"/>
    </row>
    <row r="11" spans="1:10">
      <c r="A11" s="429">
        <f>'About you'!$D$3</f>
        <v>0</v>
      </c>
      <c r="B11" s="430">
        <f>'About you'!$D$5</f>
        <v>0</v>
      </c>
      <c r="C11" s="403" t="str">
        <f>'Environmental management'!$B$2</f>
        <v>environmental management</v>
      </c>
      <c r="D11" s="37" t="str">
        <f>'Environmental management'!$A$16</f>
        <v>Site-level impacts &amp; supply chain</v>
      </c>
      <c r="E11" s="37" t="str">
        <f>'Environmental management'!A18</f>
        <v>SS2</v>
      </c>
      <c r="F11" s="37">
        <f>'Environmental management'!E18</f>
        <v>0</v>
      </c>
      <c r="G11" s="37">
        <f>'Environmental management'!H18</f>
        <v>0</v>
      </c>
      <c r="H11" s="37">
        <f>'Environmental management'!J18</f>
        <v>0</v>
      </c>
      <c r="I11" s="554"/>
      <c r="J11" s="555"/>
    </row>
    <row r="12" spans="1:10">
      <c r="A12" s="429">
        <f>'About you'!$D$3</f>
        <v>0</v>
      </c>
      <c r="B12" s="430">
        <f>'About you'!$D$5</f>
        <v>0</v>
      </c>
      <c r="C12" s="403" t="str">
        <f>'Environmental management'!$B$2</f>
        <v>environmental management</v>
      </c>
      <c r="D12" s="37" t="str">
        <f>'Environmental management'!$A$16</f>
        <v>Site-level impacts &amp; supply chain</v>
      </c>
      <c r="E12" s="37" t="str">
        <f>'Environmental management'!A19</f>
        <v>SS3</v>
      </c>
      <c r="F12" s="37">
        <f>'Environmental management'!E19</f>
        <v>0</v>
      </c>
      <c r="G12" s="37">
        <f>'Environmental management'!H19</f>
        <v>0</v>
      </c>
      <c r="H12" s="37">
        <f>'Environmental management'!J19</f>
        <v>0</v>
      </c>
      <c r="I12" s="554"/>
      <c r="J12" s="555"/>
    </row>
    <row r="13" spans="1:10">
      <c r="A13" s="429">
        <f>'About you'!$D$3</f>
        <v>0</v>
      </c>
      <c r="B13" s="430">
        <f>'About you'!$D$5</f>
        <v>0</v>
      </c>
      <c r="C13" s="403" t="str">
        <f>'Environmental management'!$B$2</f>
        <v>environmental management</v>
      </c>
      <c r="D13" s="37" t="str">
        <f>'Environmental management'!$A$16</f>
        <v>Site-level impacts &amp; supply chain</v>
      </c>
      <c r="E13" s="37" t="str">
        <f>'Environmental management'!A20</f>
        <v>SS4</v>
      </c>
      <c r="F13" s="37">
        <f>'Environmental management'!E20</f>
        <v>0</v>
      </c>
      <c r="G13" s="37">
        <f>'Environmental management'!H20</f>
        <v>0</v>
      </c>
      <c r="H13" s="37">
        <f>'Environmental management'!J20</f>
        <v>0</v>
      </c>
      <c r="I13" s="554"/>
      <c r="J13" s="555"/>
    </row>
    <row r="14" spans="1:10">
      <c r="A14" s="429">
        <f>'About you'!$D$3</f>
        <v>0</v>
      </c>
      <c r="B14" s="430">
        <f>'About you'!$D$5</f>
        <v>0</v>
      </c>
      <c r="C14" s="403" t="str">
        <f>'Environmental management'!$B$2</f>
        <v>environmental management</v>
      </c>
      <c r="D14" s="37" t="str">
        <f>'Environmental management'!$A$16</f>
        <v>Site-level impacts &amp; supply chain</v>
      </c>
      <c r="E14" s="37" t="str">
        <f>'Environmental management'!A21</f>
        <v>SS5</v>
      </c>
      <c r="F14" s="37">
        <f>'Environmental management'!E21</f>
        <v>0</v>
      </c>
      <c r="G14" s="37">
        <f>'Environmental management'!H21</f>
        <v>0</v>
      </c>
      <c r="H14" s="37">
        <f>'Environmental management'!J21</f>
        <v>0</v>
      </c>
      <c r="I14" s="554"/>
      <c r="J14" s="555"/>
    </row>
    <row r="15" spans="1:10">
      <c r="A15" s="429">
        <f>'About you'!$D$3</f>
        <v>0</v>
      </c>
      <c r="B15" s="430">
        <f>'About you'!$D$5</f>
        <v>0</v>
      </c>
      <c r="C15" s="403" t="str">
        <f>'Environmental management'!$B$2</f>
        <v>environmental management</v>
      </c>
      <c r="D15" s="37" t="str">
        <f>'Environmental management'!$A$16</f>
        <v>Site-level impacts &amp; supply chain</v>
      </c>
      <c r="E15" s="37" t="str">
        <f>'Environmental management'!A22</f>
        <v>SS6</v>
      </c>
      <c r="F15" s="37">
        <f>'Environmental management'!E22</f>
        <v>0</v>
      </c>
      <c r="G15" s="37">
        <f>'Environmental management'!H22</f>
        <v>0</v>
      </c>
      <c r="H15" s="37">
        <f>'Environmental management'!J22</f>
        <v>0</v>
      </c>
      <c r="I15" s="554"/>
      <c r="J15" s="555"/>
    </row>
    <row r="16" spans="1:10">
      <c r="A16" s="429">
        <f>'About you'!$D$3</f>
        <v>0</v>
      </c>
      <c r="B16" s="430">
        <f>'About you'!$D$5</f>
        <v>0</v>
      </c>
      <c r="C16" s="403" t="str">
        <f>'Environmental management'!$B$2</f>
        <v>environmental management</v>
      </c>
      <c r="D16" s="37" t="str">
        <f>'Environmental management'!$A$16</f>
        <v>Site-level impacts &amp; supply chain</v>
      </c>
      <c r="E16" s="37" t="str">
        <f>'Environmental management'!A23</f>
        <v>SS7</v>
      </c>
      <c r="F16" s="37">
        <f>'Environmental management'!E23</f>
        <v>0</v>
      </c>
      <c r="G16" s="37">
        <f>'Environmental management'!H23</f>
        <v>0</v>
      </c>
      <c r="H16" s="37">
        <f>'Environmental management'!J23</f>
        <v>0</v>
      </c>
      <c r="I16" s="554"/>
      <c r="J16" s="555"/>
    </row>
    <row r="17" spans="1:10">
      <c r="A17" s="429">
        <f>'About you'!$D$3</f>
        <v>0</v>
      </c>
      <c r="B17" s="430">
        <f>'About you'!$D$5</f>
        <v>0</v>
      </c>
      <c r="C17" s="403" t="str">
        <f>'Environmental management'!$B$2</f>
        <v>environmental management</v>
      </c>
      <c r="D17" s="37" t="str">
        <f>'Environmental management'!$A$16</f>
        <v>Site-level impacts &amp; supply chain</v>
      </c>
      <c r="E17" s="37" t="str">
        <f>'Environmental management'!A24</f>
        <v>SS8</v>
      </c>
      <c r="F17" s="37">
        <f>'Environmental management'!E24</f>
        <v>0</v>
      </c>
      <c r="G17" s="37">
        <f>'Environmental management'!H24</f>
        <v>0</v>
      </c>
      <c r="H17" s="37">
        <f>'Environmental management'!J24</f>
        <v>0</v>
      </c>
      <c r="I17" s="554"/>
      <c r="J17" s="555"/>
    </row>
    <row r="18" spans="1:10">
      <c r="A18" s="431">
        <f>'About you'!$D$3</f>
        <v>0</v>
      </c>
      <c r="B18" s="432">
        <f>'About you'!$D$5</f>
        <v>0</v>
      </c>
      <c r="C18" s="408" t="str">
        <f>'Environmental management'!$B$2</f>
        <v>environmental management</v>
      </c>
      <c r="D18" s="405" t="str">
        <f>'Environmental management'!$A$25</f>
        <v xml:space="preserve">Corporate sustainability </v>
      </c>
      <c r="E18" s="405" t="str">
        <f>'Environmental management'!A26</f>
        <v>CS1</v>
      </c>
      <c r="F18" s="405">
        <f>'Environmental management'!E26</f>
        <v>0</v>
      </c>
      <c r="G18" s="405">
        <f>'Environmental management'!H26</f>
        <v>0</v>
      </c>
      <c r="H18" s="405">
        <f>'Environmental management'!J26</f>
        <v>0</v>
      </c>
      <c r="I18" s="554"/>
      <c r="J18" s="555"/>
    </row>
    <row r="19" spans="1:10">
      <c r="A19" s="429">
        <f>'About you'!$D$3</f>
        <v>0</v>
      </c>
      <c r="B19" s="430">
        <f>'About you'!$D$5</f>
        <v>0</v>
      </c>
      <c r="C19" s="403" t="str">
        <f>'Environmental management'!$B$2</f>
        <v>environmental management</v>
      </c>
      <c r="D19" s="37" t="str">
        <f>'Environmental management'!$A$25</f>
        <v xml:space="preserve">Corporate sustainability </v>
      </c>
      <c r="E19" s="37" t="str">
        <f>'Environmental management'!A27</f>
        <v>CS2</v>
      </c>
      <c r="F19" s="37">
        <f>'Environmental management'!E27</f>
        <v>0</v>
      </c>
      <c r="G19" s="37">
        <f>'Environmental management'!H27</f>
        <v>0</v>
      </c>
      <c r="H19" s="37">
        <f>'Environmental management'!J27</f>
        <v>0</v>
      </c>
      <c r="I19" s="554"/>
      <c r="J19" s="555"/>
    </row>
    <row r="20" spans="1:10">
      <c r="A20" s="431">
        <f>'About you'!$D$3</f>
        <v>0</v>
      </c>
      <c r="B20" s="432">
        <f>'About you'!$D$5</f>
        <v>0</v>
      </c>
      <c r="C20" s="406" t="str">
        <f>'Energy &amp; greenhouse gases'!$B$2</f>
        <v xml:space="preserve">energy &amp; greenhouse gases </v>
      </c>
      <c r="D20" s="405" t="str">
        <f>'Energy &amp; greenhouse gases'!$A$6</f>
        <v xml:space="preserve">Energy </v>
      </c>
      <c r="E20" s="405" t="str">
        <f>'Energy &amp; greenhouse gases'!A7</f>
        <v>E1</v>
      </c>
      <c r="F20" s="405">
        <f>'Energy &amp; greenhouse gases'!E7</f>
        <v>0</v>
      </c>
      <c r="G20" s="405">
        <f>'Energy &amp; greenhouse gases'!H7</f>
        <v>0</v>
      </c>
      <c r="H20" s="405">
        <f>'Energy &amp; greenhouse gases'!J7</f>
        <v>0</v>
      </c>
      <c r="I20" s="554">
        <f>SUM(H20:H43)</f>
        <v>0</v>
      </c>
      <c r="J20" s="555" t="str">
        <f>IF(I20='Dude score'!N18, "Yes", "No")</f>
        <v>Yes</v>
      </c>
    </row>
    <row r="21" spans="1:10">
      <c r="A21" s="429">
        <f>'About you'!$D$3</f>
        <v>0</v>
      </c>
      <c r="B21" s="430">
        <f>'About you'!$D$5</f>
        <v>0</v>
      </c>
      <c r="C21" s="404" t="str">
        <f>'Energy &amp; greenhouse gases'!$B$2</f>
        <v xml:space="preserve">energy &amp; greenhouse gases </v>
      </c>
      <c r="D21" s="37" t="str">
        <f>'Energy &amp; greenhouse gases'!$A$6</f>
        <v xml:space="preserve">Energy </v>
      </c>
      <c r="E21" s="37" t="str">
        <f>'Energy &amp; greenhouse gases'!A8</f>
        <v>E2</v>
      </c>
      <c r="F21" s="37">
        <f>'Energy &amp; greenhouse gases'!E8</f>
        <v>0</v>
      </c>
      <c r="G21" s="37">
        <f>'Energy &amp; greenhouse gases'!H8</f>
        <v>0</v>
      </c>
      <c r="H21" s="37">
        <f>'Energy &amp; greenhouse gases'!J8</f>
        <v>0</v>
      </c>
      <c r="I21" s="554"/>
      <c r="J21" s="555"/>
    </row>
    <row r="22" spans="1:10">
      <c r="A22" s="429">
        <f>'About you'!$D$3</f>
        <v>0</v>
      </c>
      <c r="B22" s="430">
        <f>'About you'!$D$5</f>
        <v>0</v>
      </c>
      <c r="C22" s="404" t="str">
        <f>'Energy &amp; greenhouse gases'!$B$2</f>
        <v xml:space="preserve">energy &amp; greenhouse gases </v>
      </c>
      <c r="D22" s="37" t="str">
        <f>'Energy &amp; greenhouse gases'!$A$6</f>
        <v xml:space="preserve">Energy </v>
      </c>
      <c r="E22" s="37" t="str">
        <f>'Energy &amp; greenhouse gases'!A9</f>
        <v>E3</v>
      </c>
      <c r="F22" s="37">
        <f>'Energy &amp; greenhouse gases'!E9</f>
        <v>0</v>
      </c>
      <c r="G22" s="37">
        <f>'Energy &amp; greenhouse gases'!H9</f>
        <v>0</v>
      </c>
      <c r="H22" s="37">
        <f>'Energy &amp; greenhouse gases'!J9</f>
        <v>0</v>
      </c>
      <c r="I22" s="554"/>
      <c r="J22" s="555"/>
    </row>
    <row r="23" spans="1:10">
      <c r="A23" s="429">
        <f>'About you'!$D$3</f>
        <v>0</v>
      </c>
      <c r="B23" s="430">
        <f>'About you'!$D$5</f>
        <v>0</v>
      </c>
      <c r="C23" s="404" t="str">
        <f>'Energy &amp; greenhouse gases'!$B$2</f>
        <v xml:space="preserve">energy &amp; greenhouse gases </v>
      </c>
      <c r="D23" s="37" t="str">
        <f>'Energy &amp; greenhouse gases'!$A$6</f>
        <v xml:space="preserve">Energy </v>
      </c>
      <c r="E23" s="37" t="str">
        <f>'Energy &amp; greenhouse gases'!A10</f>
        <v>E4</v>
      </c>
      <c r="F23" s="37">
        <f>'Energy &amp; greenhouse gases'!E10</f>
        <v>0</v>
      </c>
      <c r="G23" s="37">
        <f>'Energy &amp; greenhouse gases'!H10</f>
        <v>0</v>
      </c>
      <c r="H23" s="37">
        <f>'Energy &amp; greenhouse gases'!J10</f>
        <v>0</v>
      </c>
      <c r="I23" s="554"/>
      <c r="J23" s="555"/>
    </row>
    <row r="24" spans="1:10">
      <c r="A24" s="429">
        <f>'About you'!$D$3</f>
        <v>0</v>
      </c>
      <c r="B24" s="430">
        <f>'About you'!$D$5</f>
        <v>0</v>
      </c>
      <c r="C24" s="404" t="str">
        <f>'Energy &amp; greenhouse gases'!$B$2</f>
        <v xml:space="preserve">energy &amp; greenhouse gases </v>
      </c>
      <c r="D24" s="37" t="str">
        <f>'Energy &amp; greenhouse gases'!$A$6</f>
        <v xml:space="preserve">Energy </v>
      </c>
      <c r="E24" s="37" t="str">
        <f>'Energy &amp; greenhouse gases'!A11</f>
        <v>E5</v>
      </c>
      <c r="F24" s="37">
        <f>'Energy &amp; greenhouse gases'!E11</f>
        <v>0</v>
      </c>
      <c r="G24" s="37">
        <f>'Energy &amp; greenhouse gases'!H11</f>
        <v>0</v>
      </c>
      <c r="H24" s="37">
        <f>'Energy &amp; greenhouse gases'!J11</f>
        <v>0</v>
      </c>
      <c r="I24" s="554"/>
      <c r="J24" s="555"/>
    </row>
    <row r="25" spans="1:10">
      <c r="A25" s="429">
        <f>'About you'!$D$3</f>
        <v>0</v>
      </c>
      <c r="B25" s="430">
        <f>'About you'!$D$5</f>
        <v>0</v>
      </c>
      <c r="C25" s="404" t="str">
        <f>'Energy &amp; greenhouse gases'!$B$2</f>
        <v xml:space="preserve">energy &amp; greenhouse gases </v>
      </c>
      <c r="D25" s="37" t="str">
        <f>'Energy &amp; greenhouse gases'!$A$6</f>
        <v xml:space="preserve">Energy </v>
      </c>
      <c r="E25" s="37" t="str">
        <f>'Energy &amp; greenhouse gases'!A12</f>
        <v>E6</v>
      </c>
      <c r="F25" s="37">
        <f>'Energy &amp; greenhouse gases'!E12</f>
        <v>0</v>
      </c>
      <c r="G25" s="37">
        <f>'Energy &amp; greenhouse gases'!H12</f>
        <v>0</v>
      </c>
      <c r="H25" s="37">
        <f>'Energy &amp; greenhouse gases'!J12</f>
        <v>0</v>
      </c>
      <c r="I25" s="554"/>
      <c r="J25" s="555"/>
    </row>
    <row r="26" spans="1:10">
      <c r="A26" s="429">
        <f>'About you'!$D$3</f>
        <v>0</v>
      </c>
      <c r="B26" s="430">
        <f>'About you'!$D$5</f>
        <v>0</v>
      </c>
      <c r="C26" s="404" t="str">
        <f>'Energy &amp; greenhouse gases'!$B$2</f>
        <v xml:space="preserve">energy &amp; greenhouse gases </v>
      </c>
      <c r="D26" s="37" t="str">
        <f>'Energy &amp; greenhouse gases'!$A$6</f>
        <v xml:space="preserve">Energy </v>
      </c>
      <c r="E26" s="37" t="str">
        <f>'Energy &amp; greenhouse gases'!A13</f>
        <v>E7</v>
      </c>
      <c r="F26" s="37">
        <f>'Energy &amp; greenhouse gases'!E13</f>
        <v>0</v>
      </c>
      <c r="G26" s="37">
        <f>'Energy &amp; greenhouse gases'!H13</f>
        <v>0</v>
      </c>
      <c r="H26" s="37">
        <f>'Energy &amp; greenhouse gases'!J13</f>
        <v>0</v>
      </c>
      <c r="I26" s="554"/>
      <c r="J26" s="555"/>
    </row>
    <row r="27" spans="1:10">
      <c r="A27" s="431">
        <f>'About you'!$D$3</f>
        <v>0</v>
      </c>
      <c r="B27" s="432">
        <f>'About you'!$D$5</f>
        <v>0</v>
      </c>
      <c r="C27" s="406" t="str">
        <f>'Energy &amp; greenhouse gases'!$B$2</f>
        <v xml:space="preserve">energy &amp; greenhouse gases </v>
      </c>
      <c r="D27" s="405" t="str">
        <f>'Energy &amp; greenhouse gases'!$A$14</f>
        <v>Greenhouse Gas Emissions</v>
      </c>
      <c r="E27" s="405" t="str">
        <f>'Energy &amp; greenhouse gases'!A15</f>
        <v>GHG1</v>
      </c>
      <c r="F27" s="405">
        <f>'Energy &amp; greenhouse gases'!E15</f>
        <v>0</v>
      </c>
      <c r="G27" s="405">
        <f>'Energy &amp; greenhouse gases'!H15</f>
        <v>0</v>
      </c>
      <c r="H27" s="405">
        <f>'Energy &amp; greenhouse gases'!J15</f>
        <v>0</v>
      </c>
      <c r="I27" s="554"/>
      <c r="J27" s="555"/>
    </row>
    <row r="28" spans="1:10">
      <c r="A28" s="429">
        <f>'About you'!$D$3</f>
        <v>0</v>
      </c>
      <c r="B28" s="430">
        <f>'About you'!$D$5</f>
        <v>0</v>
      </c>
      <c r="C28" s="404" t="str">
        <f>'Energy &amp; greenhouse gases'!$B$2</f>
        <v xml:space="preserve">energy &amp; greenhouse gases </v>
      </c>
      <c r="D28" s="37" t="str">
        <f>'Energy &amp; greenhouse gases'!$A$14</f>
        <v>Greenhouse Gas Emissions</v>
      </c>
      <c r="E28" s="37" t="str">
        <f>'Energy &amp; greenhouse gases'!A16</f>
        <v>GHG2</v>
      </c>
      <c r="F28" s="37">
        <f>'Energy &amp; greenhouse gases'!E16</f>
        <v>0</v>
      </c>
      <c r="G28" s="37">
        <f>'Energy &amp; greenhouse gases'!H16</f>
        <v>0</v>
      </c>
      <c r="H28" s="37">
        <f>'Energy &amp; greenhouse gases'!J16</f>
        <v>0</v>
      </c>
      <c r="I28" s="554"/>
      <c r="J28" s="555"/>
    </row>
    <row r="29" spans="1:10">
      <c r="A29" s="429">
        <f>'About you'!$D$3</f>
        <v>0</v>
      </c>
      <c r="B29" s="430">
        <f>'About you'!$D$5</f>
        <v>0</v>
      </c>
      <c r="C29" s="404" t="str">
        <f>'Energy &amp; greenhouse gases'!$B$2</f>
        <v xml:space="preserve">energy &amp; greenhouse gases </v>
      </c>
      <c r="D29" s="37" t="str">
        <f>'Energy &amp; greenhouse gases'!$A$14</f>
        <v>Greenhouse Gas Emissions</v>
      </c>
      <c r="E29" s="37" t="str">
        <f>'Energy &amp; greenhouse gases'!A17</f>
        <v>GHG3</v>
      </c>
      <c r="F29" s="37">
        <f>'Energy &amp; greenhouse gases'!E17</f>
        <v>0</v>
      </c>
      <c r="G29" s="37">
        <f>'Energy &amp; greenhouse gases'!H17</f>
        <v>0</v>
      </c>
      <c r="H29" s="37">
        <f>'Energy &amp; greenhouse gases'!J17</f>
        <v>0</v>
      </c>
      <c r="I29" s="554"/>
      <c r="J29" s="555"/>
    </row>
    <row r="30" spans="1:10">
      <c r="A30" s="429">
        <f>'About you'!$D$3</f>
        <v>0</v>
      </c>
      <c r="B30" s="430">
        <f>'About you'!$D$5</f>
        <v>0</v>
      </c>
      <c r="C30" s="404" t="str">
        <f>'Energy &amp; greenhouse gases'!$B$2</f>
        <v xml:space="preserve">energy &amp; greenhouse gases </v>
      </c>
      <c r="D30" s="37" t="str">
        <f>'Energy &amp; greenhouse gases'!$A$14</f>
        <v>Greenhouse Gas Emissions</v>
      </c>
      <c r="E30" s="37" t="str">
        <f>'Energy &amp; greenhouse gases'!A18</f>
        <v>GHG4</v>
      </c>
      <c r="F30" s="37">
        <f>'Energy &amp; greenhouse gases'!E18</f>
        <v>0</v>
      </c>
      <c r="G30" s="407">
        <f>'Energy &amp; greenhouse gases'!H18</f>
        <v>0</v>
      </c>
      <c r="H30" s="37">
        <f>'Energy &amp; greenhouse gases'!J18</f>
        <v>0</v>
      </c>
      <c r="I30" s="554"/>
      <c r="J30" s="555"/>
    </row>
    <row r="31" spans="1:10">
      <c r="A31" s="431">
        <f>'About you'!$D$3</f>
        <v>0</v>
      </c>
      <c r="B31" s="432">
        <f>'About you'!$D$5</f>
        <v>0</v>
      </c>
      <c r="C31" s="406" t="str">
        <f>'Energy &amp; greenhouse gases'!$B$2</f>
        <v xml:space="preserve">energy &amp; greenhouse gases </v>
      </c>
      <c r="D31" s="405" t="str">
        <f>'Energy &amp; greenhouse gases'!$A$19</f>
        <v>Reporting</v>
      </c>
      <c r="E31" s="405" t="str">
        <f>'Energy &amp; greenhouse gases'!A20</f>
        <v>EGR1</v>
      </c>
      <c r="F31" s="405">
        <f>'Energy &amp; greenhouse gases'!E20</f>
        <v>0</v>
      </c>
      <c r="G31" s="37">
        <f>'Energy &amp; greenhouse gases'!H20</f>
        <v>0</v>
      </c>
      <c r="H31" s="405">
        <f>'Energy &amp; greenhouse gases'!J20</f>
        <v>0</v>
      </c>
      <c r="I31" s="554"/>
      <c r="J31" s="555"/>
    </row>
    <row r="32" spans="1:10">
      <c r="A32" s="429">
        <f>'About you'!$D$3</f>
        <v>0</v>
      </c>
      <c r="B32" s="430">
        <f>'About you'!$D$5</f>
        <v>0</v>
      </c>
      <c r="C32" s="404" t="str">
        <f>'Energy &amp; greenhouse gases'!$B$2</f>
        <v xml:space="preserve">energy &amp; greenhouse gases </v>
      </c>
      <c r="D32" s="37" t="str">
        <f>'Energy &amp; greenhouse gases'!$A$19</f>
        <v>Reporting</v>
      </c>
      <c r="E32" s="37" t="str">
        <f>'Energy &amp; greenhouse gases'!A21</f>
        <v>EGR2</v>
      </c>
      <c r="F32" s="37">
        <f>'Energy &amp; greenhouse gases'!E21</f>
        <v>0</v>
      </c>
      <c r="G32" s="37">
        <f>'Energy &amp; greenhouse gases'!H21</f>
        <v>0</v>
      </c>
      <c r="H32" s="37">
        <f>'Energy &amp; greenhouse gases'!J21</f>
        <v>0</v>
      </c>
      <c r="I32" s="554"/>
      <c r="J32" s="555"/>
    </row>
    <row r="33" spans="1:10">
      <c r="A33" s="429">
        <f>'About you'!$D$3</f>
        <v>0</v>
      </c>
      <c r="B33" s="430">
        <f>'About you'!$D$5</f>
        <v>0</v>
      </c>
      <c r="C33" s="404" t="str">
        <f>'Energy &amp; greenhouse gases'!$B$2</f>
        <v xml:space="preserve">energy &amp; greenhouse gases </v>
      </c>
      <c r="D33" s="37" t="str">
        <f>'Energy &amp; greenhouse gases'!$A$19</f>
        <v>Reporting</v>
      </c>
      <c r="E33" s="37" t="str">
        <f>'Energy &amp; greenhouse gases'!A22</f>
        <v>EGR3</v>
      </c>
      <c r="F33" s="37">
        <f>'Energy &amp; greenhouse gases'!E22</f>
        <v>0</v>
      </c>
      <c r="G33" s="37">
        <f>'Energy &amp; greenhouse gases'!H22</f>
        <v>0</v>
      </c>
      <c r="H33" s="37">
        <f>'Energy &amp; greenhouse gases'!J22</f>
        <v>0</v>
      </c>
      <c r="I33" s="554"/>
      <c r="J33" s="555"/>
    </row>
    <row r="34" spans="1:10">
      <c r="A34" s="429">
        <f>'About you'!$D$3</f>
        <v>0</v>
      </c>
      <c r="B34" s="430">
        <f>'About you'!$D$5</f>
        <v>0</v>
      </c>
      <c r="C34" s="404" t="str">
        <f>'Energy &amp; greenhouse gases'!$B$2</f>
        <v xml:space="preserve">energy &amp; greenhouse gases </v>
      </c>
      <c r="D34" s="37" t="str">
        <f>'Energy &amp; greenhouse gases'!$A$19</f>
        <v>Reporting</v>
      </c>
      <c r="E34" s="37" t="str">
        <f>'Energy &amp; greenhouse gases'!A23</f>
        <v>EGR4</v>
      </c>
      <c r="F34" s="37">
        <f>'Energy &amp; greenhouse gases'!E23</f>
        <v>0</v>
      </c>
      <c r="G34" s="37">
        <f>'Energy &amp; greenhouse gases'!H23</f>
        <v>0</v>
      </c>
      <c r="H34" s="37">
        <f>'Energy &amp; greenhouse gases'!J23</f>
        <v>0</v>
      </c>
      <c r="I34" s="554"/>
      <c r="J34" s="555"/>
    </row>
    <row r="35" spans="1:10">
      <c r="A35" s="429">
        <f>'About you'!$D$3</f>
        <v>0</v>
      </c>
      <c r="B35" s="430">
        <f>'About you'!$D$5</f>
        <v>0</v>
      </c>
      <c r="C35" s="404" t="str">
        <f>'Energy &amp; greenhouse gases'!$B$2</f>
        <v xml:space="preserve">energy &amp; greenhouse gases </v>
      </c>
      <c r="D35" s="37" t="str">
        <f>'Energy &amp; greenhouse gases'!$A$19</f>
        <v>Reporting</v>
      </c>
      <c r="E35" s="37" t="str">
        <f>'Energy &amp; greenhouse gases'!A24</f>
        <v>EGR5</v>
      </c>
      <c r="F35" s="37">
        <f>'Energy &amp; greenhouse gases'!E24</f>
        <v>0</v>
      </c>
      <c r="G35" s="37">
        <f>'Energy &amp; greenhouse gases'!H24</f>
        <v>0</v>
      </c>
      <c r="H35" s="37">
        <f>'Energy &amp; greenhouse gases'!J24</f>
        <v>0</v>
      </c>
      <c r="I35" s="554"/>
      <c r="J35" s="555"/>
    </row>
    <row r="36" spans="1:10">
      <c r="A36" s="429">
        <f>'About you'!$D$3</f>
        <v>0</v>
      </c>
      <c r="B36" s="430">
        <f>'About you'!$D$5</f>
        <v>0</v>
      </c>
      <c r="C36" s="404" t="str">
        <f>'Energy &amp; greenhouse gases'!$B$2</f>
        <v xml:space="preserve">energy &amp; greenhouse gases </v>
      </c>
      <c r="D36" s="37" t="str">
        <f>'Energy &amp; greenhouse gases'!$A$19</f>
        <v>Reporting</v>
      </c>
      <c r="E36" s="37" t="str">
        <f>'Energy &amp; greenhouse gases'!A25</f>
        <v>EGR6</v>
      </c>
      <c r="F36" s="37">
        <f>'Energy &amp; greenhouse gases'!E25</f>
        <v>0</v>
      </c>
      <c r="G36" s="37">
        <f>'Energy &amp; greenhouse gases'!H25</f>
        <v>0</v>
      </c>
      <c r="H36" s="37">
        <f>'Energy &amp; greenhouse gases'!J25</f>
        <v>0</v>
      </c>
      <c r="I36" s="554"/>
      <c r="J36" s="555"/>
    </row>
    <row r="37" spans="1:10">
      <c r="A37" s="429">
        <f>'About you'!$D$3</f>
        <v>0</v>
      </c>
      <c r="B37" s="430">
        <f>'About you'!$D$5</f>
        <v>0</v>
      </c>
      <c r="C37" s="404" t="str">
        <f>'Energy &amp; greenhouse gases'!$B$2</f>
        <v xml:space="preserve">energy &amp; greenhouse gases </v>
      </c>
      <c r="D37" s="37" t="str">
        <f>'Energy &amp; greenhouse gases'!$A$19</f>
        <v>Reporting</v>
      </c>
      <c r="E37" s="37" t="str">
        <f>'Energy &amp; greenhouse gases'!A26</f>
        <v>EGR7</v>
      </c>
      <c r="F37" s="37">
        <f>'Energy &amp; greenhouse gases'!E26</f>
        <v>0</v>
      </c>
      <c r="G37" s="37">
        <f>'Energy &amp; greenhouse gases'!H26</f>
        <v>0</v>
      </c>
      <c r="H37" s="37">
        <f>'Energy &amp; greenhouse gases'!J26</f>
        <v>0</v>
      </c>
      <c r="I37" s="554"/>
      <c r="J37" s="555"/>
    </row>
    <row r="38" spans="1:10">
      <c r="A38" s="429">
        <f>'About you'!$D$3</f>
        <v>0</v>
      </c>
      <c r="B38" s="430">
        <f>'About you'!$D$5</f>
        <v>0</v>
      </c>
      <c r="C38" s="404" t="str">
        <f>'Energy &amp; greenhouse gases'!$B$2</f>
        <v xml:space="preserve">energy &amp; greenhouse gases </v>
      </c>
      <c r="D38" s="37" t="str">
        <f>'Energy &amp; greenhouse gases'!$A$19</f>
        <v>Reporting</v>
      </c>
      <c r="E38" s="37" t="str">
        <f>'Energy &amp; greenhouse gases'!A27</f>
        <v>EGR8</v>
      </c>
      <c r="F38" s="37">
        <f>'Energy &amp; greenhouse gases'!E27</f>
        <v>0</v>
      </c>
      <c r="G38" s="37">
        <f>'Energy &amp; greenhouse gases'!H27</f>
        <v>0</v>
      </c>
      <c r="H38" s="37">
        <f>'Energy &amp; greenhouse gases'!J27</f>
        <v>0</v>
      </c>
      <c r="I38" s="554"/>
      <c r="J38" s="555"/>
    </row>
    <row r="39" spans="1:10">
      <c r="A39" s="431">
        <f>'About you'!$D$3</f>
        <v>0</v>
      </c>
      <c r="B39" s="432">
        <f>'About you'!$D$5</f>
        <v>0</v>
      </c>
      <c r="C39" s="406" t="str">
        <f>'Energy &amp; greenhouse gases'!$B$2</f>
        <v xml:space="preserve">energy &amp; greenhouse gases </v>
      </c>
      <c r="D39" s="405" t="str">
        <f>'Energy &amp; greenhouse gases'!$A$28</f>
        <v xml:space="preserve">Transport of fresh fruit to the site </v>
      </c>
      <c r="E39" s="405" t="str">
        <f>'Energy &amp; greenhouse gases'!A29</f>
        <v>L0</v>
      </c>
      <c r="F39" s="405">
        <f>'Energy &amp; greenhouse gases'!E29</f>
        <v>0</v>
      </c>
      <c r="G39" s="405" t="str">
        <f>'Energy &amp; greenhouse gases'!H29</f>
        <v/>
      </c>
      <c r="H39" s="405" t="str">
        <f>'Energy &amp; greenhouse gases'!J29</f>
        <v>N/A</v>
      </c>
      <c r="I39" s="554"/>
      <c r="J39" s="555"/>
    </row>
    <row r="40" spans="1:10">
      <c r="A40" s="429">
        <f>'About you'!$D$3</f>
        <v>0</v>
      </c>
      <c r="B40" s="430">
        <f>'About you'!$D$5</f>
        <v>0</v>
      </c>
      <c r="C40" s="404" t="str">
        <f>'Energy &amp; greenhouse gases'!$B$2</f>
        <v xml:space="preserve">energy &amp; greenhouse gases </v>
      </c>
      <c r="D40" s="37" t="str">
        <f>'Energy &amp; greenhouse gases'!$A$28</f>
        <v xml:space="preserve">Transport of fresh fruit to the site </v>
      </c>
      <c r="E40" s="37" t="str">
        <f>'Energy &amp; greenhouse gases'!A30</f>
        <v>L1</v>
      </c>
      <c r="F40" s="37">
        <f>'Energy &amp; greenhouse gases'!E30</f>
        <v>0</v>
      </c>
      <c r="G40" s="37">
        <f>'Energy &amp; greenhouse gases'!H30</f>
        <v>0</v>
      </c>
      <c r="H40" s="37">
        <f>'Energy &amp; greenhouse gases'!J30</f>
        <v>0</v>
      </c>
      <c r="I40" s="554"/>
      <c r="J40" s="555"/>
    </row>
    <row r="41" spans="1:10">
      <c r="A41" s="429">
        <f>'About you'!$D$3</f>
        <v>0</v>
      </c>
      <c r="B41" s="430">
        <f>'About you'!$D$5</f>
        <v>0</v>
      </c>
      <c r="C41" s="404" t="str">
        <f>'Energy &amp; greenhouse gases'!$B$2</f>
        <v xml:space="preserve">energy &amp; greenhouse gases </v>
      </c>
      <c r="D41" s="37" t="str">
        <f>'Energy &amp; greenhouse gases'!$A$28</f>
        <v xml:space="preserve">Transport of fresh fruit to the site </v>
      </c>
      <c r="E41" s="37" t="str">
        <f>'Energy &amp; greenhouse gases'!A31</f>
        <v>L2</v>
      </c>
      <c r="F41" s="37">
        <f>'Energy &amp; greenhouse gases'!E31</f>
        <v>0</v>
      </c>
      <c r="G41" s="37">
        <f>'Energy &amp; greenhouse gases'!H31</f>
        <v>0</v>
      </c>
      <c r="H41" s="37">
        <f>'Energy &amp; greenhouse gases'!J31</f>
        <v>0</v>
      </c>
      <c r="I41" s="554"/>
      <c r="J41" s="555"/>
    </row>
    <row r="42" spans="1:10">
      <c r="A42" s="429">
        <f>'About you'!$D$3</f>
        <v>0</v>
      </c>
      <c r="B42" s="430">
        <f>'About you'!$D$5</f>
        <v>0</v>
      </c>
      <c r="C42" s="404" t="str">
        <f>'Energy &amp; greenhouse gases'!$B$2</f>
        <v xml:space="preserve">energy &amp; greenhouse gases </v>
      </c>
      <c r="D42" s="37" t="str">
        <f>'Energy &amp; greenhouse gases'!$A$28</f>
        <v xml:space="preserve">Transport of fresh fruit to the site </v>
      </c>
      <c r="E42" s="37" t="str">
        <f>'Energy &amp; greenhouse gases'!A32</f>
        <v>L3</v>
      </c>
      <c r="F42" s="37">
        <f>'Energy &amp; greenhouse gases'!E32</f>
        <v>0</v>
      </c>
      <c r="G42" s="37">
        <f>'Energy &amp; greenhouse gases'!H32</f>
        <v>0</v>
      </c>
      <c r="H42" s="37">
        <f>'Energy &amp; greenhouse gases'!J32</f>
        <v>0</v>
      </c>
      <c r="I42" s="554"/>
      <c r="J42" s="555"/>
    </row>
    <row r="43" spans="1:10">
      <c r="A43" s="429">
        <f>'About you'!$D$3</f>
        <v>0</v>
      </c>
      <c r="B43" s="430">
        <f>'About you'!$D$5</f>
        <v>0</v>
      </c>
      <c r="C43" s="404" t="str">
        <f>'Energy &amp; greenhouse gases'!$B$2</f>
        <v xml:space="preserve">energy &amp; greenhouse gases </v>
      </c>
      <c r="D43" s="37" t="str">
        <f>'Energy &amp; greenhouse gases'!$A$28</f>
        <v xml:space="preserve">Transport of fresh fruit to the site </v>
      </c>
      <c r="E43" s="37" t="str">
        <f>'Energy &amp; greenhouse gases'!A33</f>
        <v>L4</v>
      </c>
      <c r="F43" s="37">
        <f>'Energy &amp; greenhouse gases'!E33</f>
        <v>0</v>
      </c>
      <c r="G43" s="37">
        <f>'Energy &amp; greenhouse gases'!H33</f>
        <v>0</v>
      </c>
      <c r="H43" s="37">
        <f>'Energy &amp; greenhouse gases'!J33</f>
        <v>0</v>
      </c>
      <c r="I43" s="554"/>
      <c r="J43" s="555"/>
    </row>
    <row r="44" spans="1:10">
      <c r="A44" s="431">
        <f>'About you'!$D$3</f>
        <v>0</v>
      </c>
      <c r="B44" s="432">
        <f>'About you'!$D$5</f>
        <v>0</v>
      </c>
      <c r="C44" s="409" t="str">
        <f>Water!$B$2</f>
        <v>water</v>
      </c>
      <c r="D44" s="405" t="str">
        <f>Water!$A$6</f>
        <v>Water usage and effluent</v>
      </c>
      <c r="E44" s="405" t="str">
        <f>Water!A7</f>
        <v>W1</v>
      </c>
      <c r="F44" s="405">
        <f>Water!E7</f>
        <v>0</v>
      </c>
      <c r="G44" s="405">
        <f>Water!H7</f>
        <v>0</v>
      </c>
      <c r="H44" s="405">
        <f>Water!J7</f>
        <v>0</v>
      </c>
      <c r="I44" s="554">
        <f>SUM(H44:H58)</f>
        <v>0</v>
      </c>
      <c r="J44" s="555" t="str">
        <f>IF(I44='Dude score'!N23, "Yes", "No")</f>
        <v>Yes</v>
      </c>
    </row>
    <row r="45" spans="1:10">
      <c r="A45" s="429">
        <f>'About you'!$D$3</f>
        <v>0</v>
      </c>
      <c r="B45" s="430">
        <f>'About you'!$D$5</f>
        <v>0</v>
      </c>
      <c r="C45" s="410" t="str">
        <f>Water!$B$2</f>
        <v>water</v>
      </c>
      <c r="D45" s="37" t="str">
        <f>Water!$A$6</f>
        <v>Water usage and effluent</v>
      </c>
      <c r="E45" s="37" t="str">
        <f>Water!A8</f>
        <v>W2</v>
      </c>
      <c r="F45" s="37">
        <f>Water!E8</f>
        <v>0</v>
      </c>
      <c r="G45" s="37">
        <f>Water!H8</f>
        <v>0</v>
      </c>
      <c r="H45" s="37">
        <f>Water!J8</f>
        <v>0</v>
      </c>
      <c r="I45" s="554"/>
      <c r="J45" s="555"/>
    </row>
    <row r="46" spans="1:10">
      <c r="A46" s="429">
        <f>'About you'!$D$3</f>
        <v>0</v>
      </c>
      <c r="B46" s="430">
        <f>'About you'!$D$5</f>
        <v>0</v>
      </c>
      <c r="C46" s="410" t="str">
        <f>Water!$B$2</f>
        <v>water</v>
      </c>
      <c r="D46" s="37" t="str">
        <f>Water!$A$6</f>
        <v>Water usage and effluent</v>
      </c>
      <c r="E46" s="37" t="str">
        <f>Water!A9</f>
        <v>W3</v>
      </c>
      <c r="F46" s="37">
        <f>Water!E9</f>
        <v>0</v>
      </c>
      <c r="G46" s="37">
        <f>Water!H9</f>
        <v>0</v>
      </c>
      <c r="H46" s="37">
        <f>Water!J9</f>
        <v>0</v>
      </c>
      <c r="I46" s="554"/>
      <c r="J46" s="555"/>
    </row>
    <row r="47" spans="1:10">
      <c r="A47" s="429">
        <f>'About you'!$D$3</f>
        <v>0</v>
      </c>
      <c r="B47" s="430">
        <f>'About you'!$D$5</f>
        <v>0</v>
      </c>
      <c r="C47" s="410" t="str">
        <f>Water!$B$2</f>
        <v>water</v>
      </c>
      <c r="D47" s="37" t="str">
        <f>Water!$A$6</f>
        <v>Water usage and effluent</v>
      </c>
      <c r="E47" s="37" t="str">
        <f>Water!A10</f>
        <v>W4</v>
      </c>
      <c r="F47" s="37">
        <f>Water!E10</f>
        <v>0</v>
      </c>
      <c r="G47" s="37">
        <f>Water!H10</f>
        <v>0</v>
      </c>
      <c r="H47" s="37">
        <f>Water!J10</f>
        <v>0</v>
      </c>
      <c r="I47" s="554"/>
      <c r="J47" s="555"/>
    </row>
    <row r="48" spans="1:10">
      <c r="A48" s="429">
        <f>'About you'!$D$3</f>
        <v>0</v>
      </c>
      <c r="B48" s="430">
        <f>'About you'!$D$5</f>
        <v>0</v>
      </c>
      <c r="C48" s="410" t="str">
        <f>Water!$B$2</f>
        <v>water</v>
      </c>
      <c r="D48" s="37" t="str">
        <f>Water!$A$6</f>
        <v>Water usage and effluent</v>
      </c>
      <c r="E48" s="37" t="str">
        <f>Water!A11</f>
        <v>EF1</v>
      </c>
      <c r="F48" s="37">
        <f>Water!E11</f>
        <v>0</v>
      </c>
      <c r="G48" s="37">
        <f>Water!H11</f>
        <v>0</v>
      </c>
      <c r="H48" s="37">
        <f>Water!J11</f>
        <v>0</v>
      </c>
      <c r="I48" s="554"/>
      <c r="J48" s="555"/>
    </row>
    <row r="49" spans="1:12">
      <c r="A49" s="429">
        <f>'About you'!$D$3</f>
        <v>0</v>
      </c>
      <c r="B49" s="430">
        <f>'About you'!$D$5</f>
        <v>0</v>
      </c>
      <c r="C49" s="410" t="str">
        <f>Water!$B$2</f>
        <v>water</v>
      </c>
      <c r="D49" s="37" t="str">
        <f>Water!$A$6</f>
        <v>Water usage and effluent</v>
      </c>
      <c r="E49" s="37" t="str">
        <f>Water!A12</f>
        <v>EF2</v>
      </c>
      <c r="F49" s="37">
        <f>Water!E12</f>
        <v>0</v>
      </c>
      <c r="G49" s="37">
        <f>Water!H12</f>
        <v>0</v>
      </c>
      <c r="H49" s="37">
        <f>Water!J12</f>
        <v>0</v>
      </c>
      <c r="I49" s="554"/>
      <c r="J49" s="555"/>
    </row>
    <row r="50" spans="1:12">
      <c r="A50" s="429">
        <f>'About you'!$D$3</f>
        <v>0</v>
      </c>
      <c r="B50" s="430">
        <f>'About you'!$D$5</f>
        <v>0</v>
      </c>
      <c r="C50" s="410" t="str">
        <f>Water!$B$2</f>
        <v>water</v>
      </c>
      <c r="D50" s="37" t="str">
        <f>Water!$A$6</f>
        <v>Water usage and effluent</v>
      </c>
      <c r="E50" s="37" t="str">
        <f>Water!A13</f>
        <v>EF3</v>
      </c>
      <c r="F50" s="37">
        <f>Water!E13</f>
        <v>0</v>
      </c>
      <c r="G50" s="37">
        <f>Water!H13</f>
        <v>0</v>
      </c>
      <c r="H50" s="37">
        <f>Water!J13</f>
        <v>0</v>
      </c>
      <c r="I50" s="554"/>
      <c r="J50" s="555"/>
    </row>
    <row r="51" spans="1:12">
      <c r="A51" s="431">
        <f>'About you'!$D$3</f>
        <v>0</v>
      </c>
      <c r="B51" s="432">
        <f>'About you'!$D$5</f>
        <v>0</v>
      </c>
      <c r="C51" s="409" t="str">
        <f>Water!$B$2</f>
        <v>water</v>
      </c>
      <c r="D51" s="405" t="str">
        <f>Water!$A$14</f>
        <v>Catchment Management</v>
      </c>
      <c r="E51" s="405" t="str">
        <f>Water!A15</f>
        <v>C1</v>
      </c>
      <c r="F51" s="405">
        <f>Water!E15</f>
        <v>0</v>
      </c>
      <c r="G51" s="405">
        <f>Water!H15</f>
        <v>0</v>
      </c>
      <c r="H51" s="405">
        <f>Water!J15</f>
        <v>0</v>
      </c>
      <c r="I51" s="554"/>
      <c r="J51" s="555"/>
    </row>
    <row r="52" spans="1:12">
      <c r="A52" s="429">
        <f>'About you'!$D$3</f>
        <v>0</v>
      </c>
      <c r="B52" s="430">
        <f>'About you'!$D$5</f>
        <v>0</v>
      </c>
      <c r="C52" s="410" t="str">
        <f>Water!$B$2</f>
        <v>water</v>
      </c>
      <c r="D52" s="37" t="str">
        <f>Water!$A$14</f>
        <v>Catchment Management</v>
      </c>
      <c r="E52" s="37" t="str">
        <f>Water!A16</f>
        <v>C2</v>
      </c>
      <c r="F52" s="37">
        <f>Water!E16</f>
        <v>0</v>
      </c>
      <c r="G52" s="37">
        <f>Water!H16</f>
        <v>0</v>
      </c>
      <c r="H52" s="37">
        <f>Water!J16</f>
        <v>0</v>
      </c>
      <c r="I52" s="554"/>
      <c r="J52" s="555"/>
    </row>
    <row r="53" spans="1:12">
      <c r="A53" s="429">
        <f>'About you'!$D$3</f>
        <v>0</v>
      </c>
      <c r="B53" s="430">
        <f>'About you'!$D$5</f>
        <v>0</v>
      </c>
      <c r="C53" s="410" t="str">
        <f>Water!$B$2</f>
        <v>water</v>
      </c>
      <c r="D53" s="37" t="str">
        <f>Water!$A$14</f>
        <v>Catchment Management</v>
      </c>
      <c r="E53" s="37" t="str">
        <f>Water!A17</f>
        <v>C3</v>
      </c>
      <c r="F53" s="37">
        <f>Water!E17</f>
        <v>0</v>
      </c>
      <c r="G53" s="37">
        <f>Water!H17</f>
        <v>0</v>
      </c>
      <c r="H53" s="37">
        <f>Water!J17</f>
        <v>0</v>
      </c>
      <c r="I53" s="554"/>
      <c r="J53" s="555"/>
    </row>
    <row r="54" spans="1:12">
      <c r="A54" s="429">
        <f>'About you'!$D$3</f>
        <v>0</v>
      </c>
      <c r="B54" s="430">
        <f>'About you'!$D$5</f>
        <v>0</v>
      </c>
      <c r="C54" s="410" t="str">
        <f>Water!$B$2</f>
        <v>water</v>
      </c>
      <c r="D54" s="37" t="str">
        <f>Water!$A$14</f>
        <v>Catchment Management</v>
      </c>
      <c r="E54" s="37" t="str">
        <f>Water!A18</f>
        <v>C4</v>
      </c>
      <c r="F54" s="37">
        <f>Water!E18</f>
        <v>0</v>
      </c>
      <c r="G54" s="37">
        <f>Water!H18</f>
        <v>0</v>
      </c>
      <c r="H54" s="37">
        <f>Water!J18</f>
        <v>0</v>
      </c>
      <c r="I54" s="554"/>
      <c r="J54" s="555"/>
    </row>
    <row r="55" spans="1:12">
      <c r="A55" s="431">
        <f>'About you'!$D$3</f>
        <v>0</v>
      </c>
      <c r="B55" s="432">
        <f>'About you'!$D$5</f>
        <v>0</v>
      </c>
      <c r="C55" s="409" t="str">
        <f>Water!$B$2</f>
        <v>water</v>
      </c>
      <c r="D55" s="405" t="str">
        <f>Water!$A$19</f>
        <v>Reporting</v>
      </c>
      <c r="E55" s="405" t="str">
        <f>Water!A20</f>
        <v>WR1</v>
      </c>
      <c r="F55" s="405">
        <f>Water!E20</f>
        <v>0</v>
      </c>
      <c r="G55" s="405">
        <f>Water!H20</f>
        <v>0</v>
      </c>
      <c r="H55" s="405">
        <f>Water!J20</f>
        <v>0</v>
      </c>
      <c r="I55" s="554"/>
      <c r="J55" s="555"/>
    </row>
    <row r="56" spans="1:12">
      <c r="A56" s="429">
        <f>'About you'!$D$3</f>
        <v>0</v>
      </c>
      <c r="B56" s="430">
        <f>'About you'!$D$5</f>
        <v>0</v>
      </c>
      <c r="C56" s="410" t="str">
        <f>Water!$B$2</f>
        <v>water</v>
      </c>
      <c r="D56" s="37" t="str">
        <f>Water!$A$19</f>
        <v>Reporting</v>
      </c>
      <c r="E56" s="37" t="str">
        <f>Water!A21</f>
        <v>WR2</v>
      </c>
      <c r="F56" s="37">
        <f>Water!E21</f>
        <v>0</v>
      </c>
      <c r="G56" s="37">
        <f>Water!H21</f>
        <v>0</v>
      </c>
      <c r="H56" s="37">
        <f>Water!J21</f>
        <v>0</v>
      </c>
      <c r="I56" s="554"/>
      <c r="J56" s="555"/>
    </row>
    <row r="57" spans="1:12">
      <c r="A57" s="429">
        <f>'About you'!$D$3</f>
        <v>0</v>
      </c>
      <c r="B57" s="430">
        <f>'About you'!$D$5</f>
        <v>0</v>
      </c>
      <c r="C57" s="410" t="str">
        <f>Water!$B$2</f>
        <v>water</v>
      </c>
      <c r="D57" s="37" t="str">
        <f>Water!$A$19</f>
        <v>Reporting</v>
      </c>
      <c r="E57" s="37" t="str">
        <f>Water!A22</f>
        <v>WR3</v>
      </c>
      <c r="F57" s="37">
        <f>Water!E22</f>
        <v>0</v>
      </c>
      <c r="G57" s="37">
        <f>Water!H22</f>
        <v>0</v>
      </c>
      <c r="H57" s="37">
        <f>Water!J22</f>
        <v>0</v>
      </c>
      <c r="I57" s="554"/>
      <c r="J57" s="555"/>
    </row>
    <row r="58" spans="1:12">
      <c r="A58" s="429">
        <f>'About you'!$D$3</f>
        <v>0</v>
      </c>
      <c r="B58" s="430">
        <f>'About you'!$D$5</f>
        <v>0</v>
      </c>
      <c r="C58" s="410" t="str">
        <f>Water!$B$2</f>
        <v>water</v>
      </c>
      <c r="D58" s="37" t="str">
        <f>Water!$A$19</f>
        <v>Reporting</v>
      </c>
      <c r="E58" s="37" t="str">
        <f>Water!A23</f>
        <v>WR4</v>
      </c>
      <c r="F58" s="37">
        <f>Water!E23</f>
        <v>0</v>
      </c>
      <c r="G58" s="37">
        <f>Water!H23</f>
        <v>0</v>
      </c>
      <c r="H58" s="37">
        <f>Water!J23</f>
        <v>0</v>
      </c>
      <c r="I58" s="554"/>
      <c r="J58" s="555"/>
    </row>
    <row r="59" spans="1:12">
      <c r="A59" s="431">
        <f>'About you'!$D$3</f>
        <v>0</v>
      </c>
      <c r="B59" s="432">
        <f>'About you'!$D$5</f>
        <v>0</v>
      </c>
      <c r="C59" s="412" t="str">
        <f>'Waste &amp; resources'!$B$2</f>
        <v>waste &amp; resources</v>
      </c>
      <c r="D59" s="405" t="str">
        <f>'Waste &amp; resources'!$A$6</f>
        <v>Waste monitoring</v>
      </c>
      <c r="E59" s="405" t="str">
        <f>'Waste &amp; resources'!A7</f>
        <v>WM1</v>
      </c>
      <c r="F59" s="405">
        <f>'Waste &amp; resources'!E7</f>
        <v>0</v>
      </c>
      <c r="G59" s="405">
        <f>'Waste &amp; resources'!H7</f>
        <v>0</v>
      </c>
      <c r="H59" s="405">
        <f>'Waste &amp; resources'!J7</f>
        <v>0</v>
      </c>
      <c r="I59" s="554">
        <f>SUM(H59:H76)</f>
        <v>0</v>
      </c>
      <c r="J59" s="555" t="str">
        <f>IF(I59='Dude score'!N27, "Yes", "No")</f>
        <v>Yes</v>
      </c>
    </row>
    <row r="60" spans="1:12">
      <c r="A60" s="429">
        <f>'About you'!$D$3</f>
        <v>0</v>
      </c>
      <c r="B60" s="430">
        <f>'About you'!$D$5</f>
        <v>0</v>
      </c>
      <c r="C60" s="411" t="str">
        <f>'Waste &amp; resources'!$B$2</f>
        <v>waste &amp; resources</v>
      </c>
      <c r="D60" s="37" t="str">
        <f>'Waste &amp; resources'!$A$6</f>
        <v>Waste monitoring</v>
      </c>
      <c r="E60" s="37" t="str">
        <f>'Waste &amp; resources'!A8</f>
        <v>WM2</v>
      </c>
      <c r="F60" s="37">
        <f>'Waste &amp; resources'!E8</f>
        <v>0</v>
      </c>
      <c r="G60" s="37">
        <f>'Waste &amp; resources'!H8</f>
        <v>0</v>
      </c>
      <c r="H60" s="37">
        <f>'Waste &amp; resources'!J8</f>
        <v>0</v>
      </c>
      <c r="I60" s="554"/>
      <c r="J60" s="555"/>
    </row>
    <row r="61" spans="1:12">
      <c r="A61" s="429">
        <f>'About you'!$D$3</f>
        <v>0</v>
      </c>
      <c r="B61" s="430">
        <f>'About you'!$D$5</f>
        <v>0</v>
      </c>
      <c r="C61" s="411" t="str">
        <f>'Waste &amp; resources'!$B$2</f>
        <v>waste &amp; resources</v>
      </c>
      <c r="D61" s="37" t="str">
        <f>'Waste &amp; resources'!$A$6</f>
        <v>Waste monitoring</v>
      </c>
      <c r="E61" s="37" t="str">
        <f>'Waste &amp; resources'!A9</f>
        <v>WM3</v>
      </c>
      <c r="F61" s="37">
        <f>'Waste &amp; resources'!E9</f>
        <v>0</v>
      </c>
      <c r="G61" s="37">
        <f>'Waste &amp; resources'!H9</f>
        <v>0</v>
      </c>
      <c r="H61" s="37">
        <f>'Waste &amp; resources'!J9</f>
        <v>0</v>
      </c>
      <c r="I61" s="554"/>
      <c r="J61" s="555"/>
    </row>
    <row r="62" spans="1:12">
      <c r="A62" s="429">
        <f>'About you'!$D$3</f>
        <v>0</v>
      </c>
      <c r="B62" s="430">
        <f>'About you'!$D$5</f>
        <v>0</v>
      </c>
      <c r="C62" s="411" t="str">
        <f>'Waste &amp; resources'!$B$2</f>
        <v>waste &amp; resources</v>
      </c>
      <c r="D62" s="37" t="str">
        <f>'Waste &amp; resources'!$A$6</f>
        <v>Waste monitoring</v>
      </c>
      <c r="E62" s="37" t="str">
        <f>'Waste &amp; resources'!A10</f>
        <v>WM4</v>
      </c>
      <c r="F62" s="37">
        <f>'Waste &amp; resources'!E10</f>
        <v>0</v>
      </c>
      <c r="G62" s="37">
        <f>'Waste &amp; resources'!H10</f>
        <v>0</v>
      </c>
      <c r="H62" s="37">
        <f>'Waste &amp; resources'!J10</f>
        <v>0</v>
      </c>
      <c r="I62" s="554"/>
      <c r="J62" s="555"/>
    </row>
    <row r="63" spans="1:12">
      <c r="A63" s="431">
        <f>'About you'!$D$3</f>
        <v>0</v>
      </c>
      <c r="B63" s="432">
        <f>'About you'!$D$5</f>
        <v>0</v>
      </c>
      <c r="C63" s="412" t="str">
        <f>'Waste &amp; resources'!$B$2</f>
        <v>waste &amp; resources</v>
      </c>
      <c r="D63" s="405" t="str">
        <f>'Waste &amp; resources'!$A$11</f>
        <v>Landfill diversion</v>
      </c>
      <c r="E63" s="405" t="str">
        <f>'Waste &amp; resources'!A12</f>
        <v>LD1</v>
      </c>
      <c r="F63" s="405">
        <f>'Waste &amp; resources'!E12</f>
        <v>0</v>
      </c>
      <c r="G63" s="405">
        <f>'Waste &amp; resources'!H12</f>
        <v>0</v>
      </c>
      <c r="H63" s="405">
        <f>'Waste &amp; resources'!J12</f>
        <v>0</v>
      </c>
      <c r="I63" s="554"/>
      <c r="J63" s="555"/>
    </row>
    <row r="64" spans="1:12">
      <c r="A64" s="429">
        <f>'About you'!$D$3</f>
        <v>0</v>
      </c>
      <c r="B64" s="430">
        <f>'About you'!$D$5</f>
        <v>0</v>
      </c>
      <c r="C64" s="411" t="str">
        <f>'Waste &amp; resources'!$B$2</f>
        <v>waste &amp; resources</v>
      </c>
      <c r="D64" s="37" t="str">
        <f>'Waste &amp; resources'!$A$11</f>
        <v>Landfill diversion</v>
      </c>
      <c r="E64" s="37" t="str">
        <f>'Waste &amp; resources'!A13</f>
        <v>LD2</v>
      </c>
      <c r="F64" s="37">
        <f>'Waste &amp; resources'!E13</f>
        <v>0</v>
      </c>
      <c r="G64" s="37">
        <f>'Waste &amp; resources'!H13</f>
        <v>0</v>
      </c>
      <c r="H64" s="37">
        <f>'Waste &amp; resources'!J13</f>
        <v>0</v>
      </c>
      <c r="I64" s="554"/>
      <c r="J64" s="555"/>
      <c r="K64" s="37"/>
      <c r="L64" s="37"/>
    </row>
    <row r="65" spans="1:12">
      <c r="A65" s="429">
        <f>'About you'!$D$3</f>
        <v>0</v>
      </c>
      <c r="B65" s="430">
        <f>'About you'!$D$5</f>
        <v>0</v>
      </c>
      <c r="C65" s="411" t="str">
        <f>'Waste &amp; resources'!$B$2</f>
        <v>waste &amp; resources</v>
      </c>
      <c r="D65" s="37" t="str">
        <f>'Waste &amp; resources'!$A$11</f>
        <v>Landfill diversion</v>
      </c>
      <c r="E65" s="37" t="str">
        <f>'Waste &amp; resources'!A14</f>
        <v>LD3</v>
      </c>
      <c r="F65" s="37">
        <f>'Waste &amp; resources'!E14</f>
        <v>0</v>
      </c>
      <c r="G65" s="37">
        <f>'Waste &amp; resources'!H14</f>
        <v>0</v>
      </c>
      <c r="H65" s="37">
        <f>'Waste &amp; resources'!J14</f>
        <v>0</v>
      </c>
      <c r="I65" s="554"/>
      <c r="J65" s="555"/>
      <c r="K65" s="37"/>
      <c r="L65" s="37"/>
    </row>
    <row r="66" spans="1:12">
      <c r="A66" s="431">
        <f>'About you'!$D$3</f>
        <v>0</v>
      </c>
      <c r="B66" s="432">
        <f>'About you'!$D$5</f>
        <v>0</v>
      </c>
      <c r="C66" s="412" t="str">
        <f>'Waste &amp; resources'!$B$2</f>
        <v>waste &amp; resources</v>
      </c>
      <c r="D66" s="405" t="str">
        <f>'Waste &amp; resources'!$A$15</f>
        <v>Circular thinking</v>
      </c>
      <c r="E66" s="405" t="str">
        <f>'Waste &amp; resources'!A16</f>
        <v>CT1</v>
      </c>
      <c r="F66" s="405">
        <f>'Waste &amp; resources'!E16</f>
        <v>0</v>
      </c>
      <c r="G66" s="405">
        <f>'Waste &amp; resources'!H16</f>
        <v>0</v>
      </c>
      <c r="H66" s="405">
        <f>'Waste &amp; resources'!J16</f>
        <v>0</v>
      </c>
      <c r="I66" s="554"/>
      <c r="J66" s="555"/>
      <c r="K66" s="37"/>
      <c r="L66" s="37"/>
    </row>
    <row r="67" spans="1:12">
      <c r="A67" s="429">
        <f>'About you'!$D$3</f>
        <v>0</v>
      </c>
      <c r="B67" s="430">
        <f>'About you'!$D$5</f>
        <v>0</v>
      </c>
      <c r="C67" s="411" t="str">
        <f>'Waste &amp; resources'!$B$2</f>
        <v>waste &amp; resources</v>
      </c>
      <c r="D67" s="37" t="str">
        <f>'Waste &amp; resources'!$A$15</f>
        <v>Circular thinking</v>
      </c>
      <c r="E67" s="37" t="str">
        <f>'Waste &amp; resources'!A17</f>
        <v>CT2</v>
      </c>
      <c r="F67" s="37">
        <f>'Waste &amp; resources'!E17</f>
        <v>0</v>
      </c>
      <c r="G67" s="37">
        <f>'Waste &amp; resources'!H17</f>
        <v>0</v>
      </c>
      <c r="H67" s="37">
        <f>'Waste &amp; resources'!J17</f>
        <v>0</v>
      </c>
      <c r="I67" s="554"/>
      <c r="J67" s="555"/>
      <c r="K67" s="37"/>
      <c r="L67" s="37"/>
    </row>
    <row r="68" spans="1:12">
      <c r="A68" s="429">
        <f>'About you'!$D$3</f>
        <v>0</v>
      </c>
      <c r="B68" s="430">
        <f>'About you'!$D$5</f>
        <v>0</v>
      </c>
      <c r="C68" s="411" t="str">
        <f>'Waste &amp; resources'!$B$2</f>
        <v>waste &amp; resources</v>
      </c>
      <c r="D68" s="37" t="str">
        <f>'Waste &amp; resources'!$A$15</f>
        <v>Circular thinking</v>
      </c>
      <c r="E68" s="37" t="str">
        <f>'Waste &amp; resources'!A18</f>
        <v>CT3</v>
      </c>
      <c r="F68" s="37">
        <f>'Waste &amp; resources'!E18</f>
        <v>0</v>
      </c>
      <c r="G68" s="37">
        <f>'Waste &amp; resources'!H18</f>
        <v>0</v>
      </c>
      <c r="H68" s="37">
        <f>'Waste &amp; resources'!J18</f>
        <v>0</v>
      </c>
      <c r="I68" s="554"/>
      <c r="J68" s="555"/>
      <c r="K68" s="37"/>
      <c r="L68" s="37"/>
    </row>
    <row r="69" spans="1:12">
      <c r="A69" s="429">
        <f>'About you'!$D$3</f>
        <v>0</v>
      </c>
      <c r="B69" s="430">
        <f>'About you'!$D$5</f>
        <v>0</v>
      </c>
      <c r="C69" s="411" t="str">
        <f>'Waste &amp; resources'!$B$2</f>
        <v>waste &amp; resources</v>
      </c>
      <c r="D69" s="37" t="str">
        <f>'Waste &amp; resources'!$A$15</f>
        <v>Circular thinking</v>
      </c>
      <c r="E69" s="37" t="str">
        <f>'Waste &amp; resources'!A19</f>
        <v>CT4</v>
      </c>
      <c r="F69" s="37">
        <f>'Waste &amp; resources'!E19</f>
        <v>0</v>
      </c>
      <c r="G69" s="37">
        <f>'Waste &amp; resources'!H19</f>
        <v>0</v>
      </c>
      <c r="H69" s="37">
        <f>'Waste &amp; resources'!J19</f>
        <v>0</v>
      </c>
      <c r="I69" s="554"/>
      <c r="J69" s="555"/>
      <c r="K69" s="37"/>
      <c r="L69" s="37"/>
    </row>
    <row r="70" spans="1:12">
      <c r="A70" s="429">
        <f>'About you'!$D$3</f>
        <v>0</v>
      </c>
      <c r="B70" s="430">
        <f>'About you'!$D$5</f>
        <v>0</v>
      </c>
      <c r="C70" s="411" t="str">
        <f>'Waste &amp; resources'!$B$2</f>
        <v>waste &amp; resources</v>
      </c>
      <c r="D70" s="37" t="str">
        <f>'Waste &amp; resources'!$A$15</f>
        <v>Circular thinking</v>
      </c>
      <c r="E70" s="37" t="str">
        <f>'Waste &amp; resources'!A20</f>
        <v>CT5</v>
      </c>
      <c r="F70" s="37">
        <f>'Waste &amp; resources'!E20</f>
        <v>0</v>
      </c>
      <c r="G70" s="37">
        <f>'Waste &amp; resources'!H20</f>
        <v>0</v>
      </c>
      <c r="H70" s="37">
        <f>'Waste &amp; resources'!J20</f>
        <v>0</v>
      </c>
      <c r="I70" s="554"/>
      <c r="J70" s="555"/>
      <c r="K70" s="37"/>
      <c r="L70" s="37"/>
    </row>
    <row r="71" spans="1:12">
      <c r="A71" s="431">
        <f>'About you'!$D$3</f>
        <v>0</v>
      </c>
      <c r="B71" s="432">
        <f>'About you'!$D$5</f>
        <v>0</v>
      </c>
      <c r="C71" s="412" t="str">
        <f>'Waste &amp; resources'!$B$2</f>
        <v>waste &amp; resources</v>
      </c>
      <c r="D71" s="405" t="str">
        <f>'Waste &amp; resources'!$A$21</f>
        <v>Byproducts</v>
      </c>
      <c r="E71" s="405" t="str">
        <f>'Waste &amp; resources'!A22</f>
        <v>B1</v>
      </c>
      <c r="F71" s="405">
        <f>'Waste &amp; resources'!E22</f>
        <v>0</v>
      </c>
      <c r="G71" s="405">
        <f>'Waste &amp; resources'!H22</f>
        <v>0</v>
      </c>
      <c r="H71" s="405">
        <f>'Waste &amp; resources'!J22</f>
        <v>0</v>
      </c>
      <c r="I71" s="554"/>
      <c r="J71" s="555"/>
    </row>
    <row r="72" spans="1:12">
      <c r="A72" s="429">
        <f>'About you'!$D$3</f>
        <v>0</v>
      </c>
      <c r="B72" s="430">
        <f>'About you'!$D$5</f>
        <v>0</v>
      </c>
      <c r="C72" s="411" t="str">
        <f>'Waste &amp; resources'!$B$2</f>
        <v>waste &amp; resources</v>
      </c>
      <c r="D72" s="37" t="str">
        <f>'Waste &amp; resources'!$A$21</f>
        <v>Byproducts</v>
      </c>
      <c r="E72" s="37" t="str">
        <f>'Waste &amp; resources'!A23</f>
        <v>B2</v>
      </c>
      <c r="F72" s="37">
        <f>'Waste &amp; resources'!E23</f>
        <v>0</v>
      </c>
      <c r="G72" s="37">
        <f>'Waste &amp; resources'!H23</f>
        <v>0</v>
      </c>
      <c r="H72" s="37">
        <f>'Waste &amp; resources'!J23</f>
        <v>0</v>
      </c>
      <c r="I72" s="554"/>
      <c r="J72" s="555"/>
    </row>
    <row r="73" spans="1:12">
      <c r="A73" s="429">
        <f>'About you'!$D$3</f>
        <v>0</v>
      </c>
      <c r="B73" s="430">
        <f>'About you'!$D$5</f>
        <v>0</v>
      </c>
      <c r="C73" s="411" t="str">
        <f>'Waste &amp; resources'!$B$2</f>
        <v>waste &amp; resources</v>
      </c>
      <c r="D73" s="37" t="str">
        <f>'Waste &amp; resources'!$A$21</f>
        <v>Byproducts</v>
      </c>
      <c r="E73" s="37" t="str">
        <f>'Waste &amp; resources'!A24</f>
        <v>B3</v>
      </c>
      <c r="F73" s="37">
        <f>'Waste &amp; resources'!E24</f>
        <v>0</v>
      </c>
      <c r="G73" s="37">
        <f>'Waste &amp; resources'!H24</f>
        <v>0</v>
      </c>
      <c r="H73" s="37">
        <f>'Waste &amp; resources'!J24</f>
        <v>0</v>
      </c>
      <c r="I73" s="554"/>
      <c r="J73" s="555"/>
    </row>
    <row r="74" spans="1:12">
      <c r="A74" s="431">
        <f>'About you'!$D$3</f>
        <v>0</v>
      </c>
      <c r="B74" s="432">
        <f>'About you'!$D$5</f>
        <v>0</v>
      </c>
      <c r="C74" s="412" t="str">
        <f>'Waste &amp; resources'!$B$2</f>
        <v>waste &amp; resources</v>
      </c>
      <c r="D74" s="405" t="str">
        <f>'Waste &amp; resources'!$A$25</f>
        <v>Reporting</v>
      </c>
      <c r="E74" s="405" t="str">
        <f>'Waste &amp; resources'!A26</f>
        <v>WRR1</v>
      </c>
      <c r="F74" s="405">
        <f>'Waste &amp; resources'!E26</f>
        <v>0</v>
      </c>
      <c r="G74" s="405">
        <f>'Waste &amp; resources'!H26</f>
        <v>0</v>
      </c>
      <c r="H74" s="405">
        <f>'Waste &amp; resources'!J26</f>
        <v>0</v>
      </c>
      <c r="I74" s="554"/>
      <c r="J74" s="555"/>
    </row>
    <row r="75" spans="1:12">
      <c r="A75" s="429">
        <f>'About you'!$D$3</f>
        <v>0</v>
      </c>
      <c r="B75" s="430">
        <f>'About you'!$D$5</f>
        <v>0</v>
      </c>
      <c r="C75" s="411" t="str">
        <f>'Waste &amp; resources'!$B$2</f>
        <v>waste &amp; resources</v>
      </c>
      <c r="D75" s="37" t="str">
        <f>'Waste &amp; resources'!$A$25</f>
        <v>Reporting</v>
      </c>
      <c r="E75" s="37" t="str">
        <f>'Waste &amp; resources'!A27</f>
        <v>WRR2</v>
      </c>
      <c r="F75" s="37">
        <f>'Waste &amp; resources'!E27</f>
        <v>0</v>
      </c>
      <c r="G75" s="37">
        <f>'Waste &amp; resources'!H27</f>
        <v>0</v>
      </c>
      <c r="H75" s="37">
        <f>'Waste &amp; resources'!J27</f>
        <v>0</v>
      </c>
      <c r="I75" s="554"/>
      <c r="J75" s="555"/>
    </row>
    <row r="76" spans="1:12">
      <c r="A76" s="429">
        <f>'About you'!$D$3</f>
        <v>0</v>
      </c>
      <c r="B76" s="430">
        <f>'About you'!$D$5</f>
        <v>0</v>
      </c>
      <c r="C76" s="411" t="str">
        <f>'Waste &amp; resources'!$B$2</f>
        <v>waste &amp; resources</v>
      </c>
      <c r="D76" s="37" t="str">
        <f>'Waste &amp; resources'!$A$25</f>
        <v>Reporting</v>
      </c>
      <c r="E76" s="37" t="str">
        <f>'Waste &amp; resources'!A28</f>
        <v>WRR3</v>
      </c>
      <c r="F76" s="37">
        <f>'Waste &amp; resources'!E28</f>
        <v>0</v>
      </c>
      <c r="G76" s="37">
        <f>'Waste &amp; resources'!H28</f>
        <v>0</v>
      </c>
      <c r="H76" s="37">
        <f>'Waste &amp; resources'!J28</f>
        <v>0</v>
      </c>
      <c r="I76" s="554"/>
      <c r="J76" s="555"/>
    </row>
    <row r="77" spans="1:12">
      <c r="A77" s="431">
        <f>'About you'!$D$3</f>
        <v>0</v>
      </c>
      <c r="B77" s="432">
        <f>'About you'!$D$5</f>
        <v>0</v>
      </c>
      <c r="C77" s="414" t="str">
        <f>'HR &amp; social responsibility'!$B$2</f>
        <v>human rights &amp; social responsibility</v>
      </c>
      <c r="D77" s="405" t="str">
        <f>'HR &amp; social responsibility'!$A$6</f>
        <v>Strategic commitment</v>
      </c>
      <c r="E77" s="405" t="str">
        <f>'HR &amp; social responsibility'!A7</f>
        <v>ST1</v>
      </c>
      <c r="F77" s="405">
        <f>'HR &amp; social responsibility'!E7</f>
        <v>0</v>
      </c>
      <c r="G77" s="405">
        <f>'HR &amp; social responsibility'!H7</f>
        <v>0</v>
      </c>
      <c r="H77" s="405">
        <f>'HR &amp; social responsibility'!J7</f>
        <v>0</v>
      </c>
      <c r="I77" s="554">
        <f>SUM(H77:H92)</f>
        <v>0</v>
      </c>
      <c r="J77" s="555" t="str">
        <f>IF(I77='Dude score'!T13, "Yes", "No")</f>
        <v>Yes</v>
      </c>
    </row>
    <row r="78" spans="1:12">
      <c r="A78" s="429">
        <f>'About you'!$D$3</f>
        <v>0</v>
      </c>
      <c r="B78" s="430">
        <f>'About you'!$D$5</f>
        <v>0</v>
      </c>
      <c r="C78" s="413" t="str">
        <f>'HR &amp; social responsibility'!$B$2</f>
        <v>human rights &amp; social responsibility</v>
      </c>
      <c r="D78" s="37" t="str">
        <f>'HR &amp; social responsibility'!$A$6</f>
        <v>Strategic commitment</v>
      </c>
      <c r="E78" s="37" t="str">
        <f>'HR &amp; social responsibility'!A8</f>
        <v>ST2</v>
      </c>
      <c r="F78" s="37">
        <f>'HR &amp; social responsibility'!E8</f>
        <v>0</v>
      </c>
      <c r="G78" s="37">
        <f>'HR &amp; social responsibility'!H8</f>
        <v>0</v>
      </c>
      <c r="H78" s="37">
        <f>'HR &amp; social responsibility'!J8</f>
        <v>0</v>
      </c>
      <c r="I78" s="554"/>
      <c r="J78" s="555"/>
    </row>
    <row r="79" spans="1:12">
      <c r="A79" s="429">
        <f>'About you'!$D$3</f>
        <v>0</v>
      </c>
      <c r="B79" s="430">
        <f>'About you'!$D$5</f>
        <v>0</v>
      </c>
      <c r="C79" s="413" t="str">
        <f>'HR &amp; social responsibility'!$B$2</f>
        <v>human rights &amp; social responsibility</v>
      </c>
      <c r="D79" s="37" t="str">
        <f>'HR &amp; social responsibility'!$A$6</f>
        <v>Strategic commitment</v>
      </c>
      <c r="E79" s="37" t="str">
        <f>'HR &amp; social responsibility'!A9</f>
        <v>ST3</v>
      </c>
      <c r="F79" s="37">
        <f>'HR &amp; social responsibility'!E9</f>
        <v>0</v>
      </c>
      <c r="G79" s="37">
        <f>'HR &amp; social responsibility'!H9</f>
        <v>0</v>
      </c>
      <c r="H79" s="37">
        <f>'HR &amp; social responsibility'!J9</f>
        <v>0</v>
      </c>
      <c r="I79" s="554"/>
      <c r="J79" s="555"/>
    </row>
    <row r="80" spans="1:12">
      <c r="A80" s="429">
        <f>'About you'!$D$3</f>
        <v>0</v>
      </c>
      <c r="B80" s="430">
        <f>'About you'!$D$5</f>
        <v>0</v>
      </c>
      <c r="C80" s="413" t="str">
        <f>'HR &amp; social responsibility'!$B$2</f>
        <v>human rights &amp; social responsibility</v>
      </c>
      <c r="D80" s="37" t="str">
        <f>'HR &amp; social responsibility'!$A$6</f>
        <v>Strategic commitment</v>
      </c>
      <c r="E80" s="37" t="str">
        <f>'HR &amp; social responsibility'!A10</f>
        <v>ST4</v>
      </c>
      <c r="F80" s="37">
        <f>'HR &amp; social responsibility'!E10</f>
        <v>0</v>
      </c>
      <c r="G80" s="37">
        <f>'HR &amp; social responsibility'!H10</f>
        <v>0</v>
      </c>
      <c r="H80" s="37">
        <f>'HR &amp; social responsibility'!J10</f>
        <v>0</v>
      </c>
      <c r="I80" s="554"/>
      <c r="J80" s="555"/>
    </row>
    <row r="81" spans="1:10" s="37" customFormat="1">
      <c r="A81" s="429">
        <f>'About you'!$D$3</f>
        <v>0</v>
      </c>
      <c r="B81" s="430">
        <f>'About you'!$D$5</f>
        <v>0</v>
      </c>
      <c r="C81" s="413" t="str">
        <f>'HR &amp; social responsibility'!$B$2</f>
        <v>human rights &amp; social responsibility</v>
      </c>
      <c r="D81" s="37" t="str">
        <f>'HR &amp; social responsibility'!$A$6</f>
        <v>Strategic commitment</v>
      </c>
      <c r="E81" s="37" t="str">
        <f>'HR &amp; social responsibility'!A11</f>
        <v>ST5</v>
      </c>
      <c r="F81" s="37">
        <f>'HR &amp; social responsibility'!E11</f>
        <v>0</v>
      </c>
      <c r="G81" s="37">
        <f>'HR &amp; social responsibility'!H11</f>
        <v>0</v>
      </c>
      <c r="H81" s="37">
        <f>'HR &amp; social responsibility'!J11</f>
        <v>0</v>
      </c>
      <c r="I81" s="554"/>
      <c r="J81" s="555"/>
    </row>
    <row r="82" spans="1:10" s="37" customFormat="1">
      <c r="A82" s="429">
        <f>'About you'!$D$3</f>
        <v>0</v>
      </c>
      <c r="B82" s="430">
        <f>'About you'!$D$5</f>
        <v>0</v>
      </c>
      <c r="C82" s="413" t="str">
        <f>'HR &amp; social responsibility'!$B$2</f>
        <v>human rights &amp; social responsibility</v>
      </c>
      <c r="D82" s="37" t="str">
        <f>'HR &amp; social responsibility'!$A$6</f>
        <v>Strategic commitment</v>
      </c>
      <c r="E82" s="37" t="str">
        <f>'HR &amp; social responsibility'!A12</f>
        <v>ST6</v>
      </c>
      <c r="F82" s="37">
        <f>'HR &amp; social responsibility'!E12</f>
        <v>0</v>
      </c>
      <c r="G82" s="37">
        <f>'HR &amp; social responsibility'!H12</f>
        <v>0</v>
      </c>
      <c r="H82" s="37">
        <f>'HR &amp; social responsibility'!J12</f>
        <v>0</v>
      </c>
      <c r="I82" s="554"/>
      <c r="J82" s="555"/>
    </row>
    <row r="83" spans="1:10" s="37" customFormat="1">
      <c r="A83" s="429">
        <f>'About you'!$D$3</f>
        <v>0</v>
      </c>
      <c r="B83" s="430">
        <f>'About you'!$D$5</f>
        <v>0</v>
      </c>
      <c r="C83" s="413" t="str">
        <f>'HR &amp; social responsibility'!$B$2</f>
        <v>human rights &amp; social responsibility</v>
      </c>
      <c r="D83" s="37" t="str">
        <f>'HR &amp; social responsibility'!$A$6</f>
        <v>Strategic commitment</v>
      </c>
      <c r="E83" s="37" t="str">
        <f>'HR &amp; social responsibility'!A13</f>
        <v>ST7</v>
      </c>
      <c r="F83" s="37">
        <f>'HR &amp; social responsibility'!E13</f>
        <v>0</v>
      </c>
      <c r="G83" s="37">
        <f>'HR &amp; social responsibility'!H13</f>
        <v>0</v>
      </c>
      <c r="H83" s="37">
        <f>'HR &amp; social responsibility'!J13</f>
        <v>0</v>
      </c>
      <c r="I83" s="554"/>
      <c r="J83" s="555"/>
    </row>
    <row r="84" spans="1:10" s="37" customFormat="1">
      <c r="A84" s="431">
        <f>'About you'!$D$3</f>
        <v>0</v>
      </c>
      <c r="B84" s="432">
        <f>'About you'!$D$5</f>
        <v>0</v>
      </c>
      <c r="C84" s="414" t="str">
        <f>'HR &amp; social responsibility'!$B$2</f>
        <v>human rights &amp; social responsibility</v>
      </c>
      <c r="D84" s="405" t="str">
        <f>'HR &amp; social responsibility'!$A$14</f>
        <v xml:space="preserve">People &amp; responsibility </v>
      </c>
      <c r="E84" s="405" t="str">
        <f>'HR &amp; social responsibility'!A15</f>
        <v>PRS1</v>
      </c>
      <c r="F84" s="405">
        <f>'HR &amp; social responsibility'!E15</f>
        <v>0</v>
      </c>
      <c r="G84" s="405">
        <f>'HR &amp; social responsibility'!H15</f>
        <v>0</v>
      </c>
      <c r="H84" s="419">
        <f>'HR &amp; social responsibility'!J15</f>
        <v>0</v>
      </c>
      <c r="I84" s="554"/>
      <c r="J84" s="555"/>
    </row>
    <row r="85" spans="1:10" s="37" customFormat="1">
      <c r="A85" s="429">
        <f>'About you'!$D$3</f>
        <v>0</v>
      </c>
      <c r="B85" s="430">
        <f>'About you'!$D$5</f>
        <v>0</v>
      </c>
      <c r="C85" s="413" t="str">
        <f>'HR &amp; social responsibility'!$B$2</f>
        <v>human rights &amp; social responsibility</v>
      </c>
      <c r="D85" s="37" t="str">
        <f>'HR &amp; social responsibility'!$A$14</f>
        <v xml:space="preserve">People &amp; responsibility </v>
      </c>
      <c r="E85" s="37" t="str">
        <f>'HR &amp; social responsibility'!A16</f>
        <v>PRS2</v>
      </c>
      <c r="F85" s="37">
        <f>'HR &amp; social responsibility'!E16</f>
        <v>0</v>
      </c>
      <c r="G85" s="37">
        <f>'HR &amp; social responsibility'!H16</f>
        <v>0</v>
      </c>
      <c r="H85" s="420">
        <f>'HR &amp; social responsibility'!J16</f>
        <v>0</v>
      </c>
      <c r="I85" s="554"/>
      <c r="J85" s="555"/>
    </row>
    <row r="86" spans="1:10" s="37" customFormat="1">
      <c r="A86" s="429">
        <f>'About you'!$D$3</f>
        <v>0</v>
      </c>
      <c r="B86" s="430">
        <f>'About you'!$D$5</f>
        <v>0</v>
      </c>
      <c r="C86" s="413" t="str">
        <f>'HR &amp; social responsibility'!$B$2</f>
        <v>human rights &amp; social responsibility</v>
      </c>
      <c r="D86" s="37" t="str">
        <f>'HR &amp; social responsibility'!$A$14</f>
        <v xml:space="preserve">People &amp; responsibility </v>
      </c>
      <c r="E86" s="37" t="str">
        <f>'HR &amp; social responsibility'!A17</f>
        <v>PRS3</v>
      </c>
      <c r="F86" s="37">
        <f>'HR &amp; social responsibility'!E17</f>
        <v>0</v>
      </c>
      <c r="G86" s="37">
        <f>'HR &amp; social responsibility'!H17</f>
        <v>0</v>
      </c>
      <c r="H86" s="420">
        <f>'HR &amp; social responsibility'!J17</f>
        <v>0</v>
      </c>
      <c r="I86" s="554"/>
      <c r="J86" s="555"/>
    </row>
    <row r="87" spans="1:10" s="37" customFormat="1">
      <c r="A87" s="429">
        <f>'About you'!$D$3</f>
        <v>0</v>
      </c>
      <c r="B87" s="430">
        <f>'About you'!$D$5</f>
        <v>0</v>
      </c>
      <c r="C87" s="413" t="str">
        <f>'HR &amp; social responsibility'!$B$2</f>
        <v>human rights &amp; social responsibility</v>
      </c>
      <c r="D87" s="37" t="str">
        <f>'HR &amp; social responsibility'!$A$14</f>
        <v xml:space="preserve">People &amp; responsibility </v>
      </c>
      <c r="E87" s="37" t="str">
        <f>'HR &amp; social responsibility'!A18</f>
        <v>PRS4</v>
      </c>
      <c r="F87" s="37">
        <f>'HR &amp; social responsibility'!E18</f>
        <v>0</v>
      </c>
      <c r="G87" s="37">
        <f>'HR &amp; social responsibility'!H18</f>
        <v>0</v>
      </c>
      <c r="H87" s="420">
        <f>'HR &amp; social responsibility'!J18</f>
        <v>0</v>
      </c>
      <c r="I87" s="554"/>
      <c r="J87" s="555"/>
    </row>
    <row r="88" spans="1:10" s="37" customFormat="1">
      <c r="A88" s="429">
        <f>'About you'!$D$3</f>
        <v>0</v>
      </c>
      <c r="B88" s="430">
        <f>'About you'!$D$5</f>
        <v>0</v>
      </c>
      <c r="C88" s="413" t="str">
        <f>'HR &amp; social responsibility'!$B$2</f>
        <v>human rights &amp; social responsibility</v>
      </c>
      <c r="D88" s="37" t="str">
        <f>'HR &amp; social responsibility'!$A$14</f>
        <v xml:space="preserve">People &amp; responsibility </v>
      </c>
      <c r="E88" s="37" t="str">
        <f>'HR &amp; social responsibility'!A19</f>
        <v>PRS5</v>
      </c>
      <c r="F88" s="37">
        <f>'HR &amp; social responsibility'!E19</f>
        <v>0</v>
      </c>
      <c r="G88" s="37">
        <f>'HR &amp; social responsibility'!H19</f>
        <v>0</v>
      </c>
      <c r="H88" s="420">
        <f>'HR &amp; social responsibility'!J19</f>
        <v>0</v>
      </c>
      <c r="I88" s="554"/>
      <c r="J88" s="555"/>
    </row>
    <row r="89" spans="1:10" s="37" customFormat="1">
      <c r="A89" s="429">
        <f>'About you'!$D$3</f>
        <v>0</v>
      </c>
      <c r="B89" s="430">
        <f>'About you'!$D$5</f>
        <v>0</v>
      </c>
      <c r="C89" s="413" t="str">
        <f>'HR &amp; social responsibility'!$B$2</f>
        <v>human rights &amp; social responsibility</v>
      </c>
      <c r="D89" s="37" t="str">
        <f>'HR &amp; social responsibility'!$A$14</f>
        <v xml:space="preserve">People &amp; responsibility </v>
      </c>
      <c r="E89" s="37" t="str">
        <f>'HR &amp; social responsibility'!A20</f>
        <v>PRS6</v>
      </c>
      <c r="F89" s="37">
        <f>'HR &amp; social responsibility'!E20</f>
        <v>0</v>
      </c>
      <c r="G89" s="37">
        <f>'HR &amp; social responsibility'!H20</f>
        <v>0</v>
      </c>
      <c r="H89" s="37">
        <f>'HR &amp; social responsibility'!J20</f>
        <v>0</v>
      </c>
      <c r="I89" s="554"/>
      <c r="J89" s="555"/>
    </row>
    <row r="90" spans="1:10" s="37" customFormat="1">
      <c r="A90" s="431">
        <f>'About you'!$D$3</f>
        <v>0</v>
      </c>
      <c r="B90" s="432">
        <f>'About you'!$D$5</f>
        <v>0</v>
      </c>
      <c r="C90" s="414" t="str">
        <f>'HR &amp; social responsibility'!$B$2</f>
        <v>human rights &amp; social responsibility</v>
      </c>
      <c r="D90" s="405" t="str">
        <f>'HR &amp; social responsibility'!$A$21</f>
        <v>Representation</v>
      </c>
      <c r="E90" s="405" t="str">
        <f>'HR &amp; social responsibility'!A22</f>
        <v>R1</v>
      </c>
      <c r="F90" s="405">
        <f>'HR &amp; social responsibility'!E22</f>
        <v>0</v>
      </c>
      <c r="G90" s="405">
        <f>'HR &amp; social responsibility'!H22</f>
        <v>0</v>
      </c>
      <c r="H90" s="419">
        <f>'HR &amp; social responsibility'!J22</f>
        <v>0</v>
      </c>
      <c r="I90" s="554"/>
      <c r="J90" s="555"/>
    </row>
    <row r="91" spans="1:10" s="37" customFormat="1">
      <c r="A91" s="429">
        <f>'About you'!$D$3</f>
        <v>0</v>
      </c>
      <c r="B91" s="430">
        <f>'About you'!$D$5</f>
        <v>0</v>
      </c>
      <c r="C91" s="413" t="str">
        <f>'HR &amp; social responsibility'!$B$2</f>
        <v>human rights &amp; social responsibility</v>
      </c>
      <c r="D91" s="37" t="str">
        <f>'HR &amp; social responsibility'!$A$21</f>
        <v>Representation</v>
      </c>
      <c r="E91" s="37" t="str">
        <f>'HR &amp; social responsibility'!A23</f>
        <v>R2</v>
      </c>
      <c r="F91" s="37">
        <f>'HR &amp; social responsibility'!E23</f>
        <v>0</v>
      </c>
      <c r="G91" s="37">
        <f>'HR &amp; social responsibility'!H23</f>
        <v>0</v>
      </c>
      <c r="H91" s="420">
        <f>'HR &amp; social responsibility'!J23</f>
        <v>0</v>
      </c>
      <c r="I91" s="554"/>
      <c r="J91" s="555"/>
    </row>
    <row r="92" spans="1:10" s="37" customFormat="1">
      <c r="A92" s="433">
        <f>'About you'!$D$3</f>
        <v>0</v>
      </c>
      <c r="B92" s="434">
        <f>'About you'!$D$5</f>
        <v>0</v>
      </c>
      <c r="C92" s="421" t="str">
        <f>'HR &amp; social responsibility'!$B$2</f>
        <v>human rights &amp; social responsibility</v>
      </c>
      <c r="D92" s="407" t="str">
        <f>'HR &amp; social responsibility'!$A$21</f>
        <v>Representation</v>
      </c>
      <c r="E92" s="407" t="str">
        <f>'HR &amp; social responsibility'!A24</f>
        <v>R3</v>
      </c>
      <c r="F92" s="407">
        <f>'HR &amp; social responsibility'!E24</f>
        <v>0</v>
      </c>
      <c r="G92" s="407">
        <f>'HR &amp; social responsibility'!H24</f>
        <v>0</v>
      </c>
      <c r="H92" s="422">
        <f>'HR &amp; social responsibility'!J24</f>
        <v>0</v>
      </c>
      <c r="I92" s="556"/>
      <c r="J92" s="557"/>
    </row>
    <row r="93" spans="1:10" s="37" customFormat="1">
      <c r="A93" s="431">
        <f>'About you'!$D$3</f>
        <v>0</v>
      </c>
      <c r="B93" s="432">
        <f>'About you'!$D$5</f>
        <v>0</v>
      </c>
      <c r="C93" s="417" t="str">
        <f>Employees!$B$2</f>
        <v>employees</v>
      </c>
      <c r="D93" s="405" t="str">
        <f>Employees!$A$6</f>
        <v>People and responsibility</v>
      </c>
      <c r="E93" s="405" t="str">
        <f>Employees!A7</f>
        <v>PRM1</v>
      </c>
      <c r="F93" s="405">
        <f>Employees!E7</f>
        <v>0</v>
      </c>
      <c r="G93" s="405">
        <f>Employees!H7</f>
        <v>0</v>
      </c>
      <c r="H93" s="405">
        <f>Employees!J7</f>
        <v>0</v>
      </c>
      <c r="I93" s="554">
        <f>SUM(H93:H106)</f>
        <v>0</v>
      </c>
      <c r="J93" s="555" t="str">
        <f>IF(I93='Dude score'!T17, "Yes", "No")</f>
        <v>Yes</v>
      </c>
    </row>
    <row r="94" spans="1:10" s="37" customFormat="1">
      <c r="A94" s="429">
        <f>'About you'!$D$3</f>
        <v>0</v>
      </c>
      <c r="B94" s="430">
        <f>'About you'!$D$5</f>
        <v>0</v>
      </c>
      <c r="C94" s="418" t="str">
        <f>Employees!$B$2</f>
        <v>employees</v>
      </c>
      <c r="D94" s="37" t="str">
        <f>Employees!$A$6</f>
        <v>People and responsibility</v>
      </c>
      <c r="E94" s="37" t="str">
        <f>Employees!A8</f>
        <v>PRM2</v>
      </c>
      <c r="F94" s="37">
        <f>Employees!E8</f>
        <v>0</v>
      </c>
      <c r="G94" s="37">
        <f>Employees!H8</f>
        <v>0</v>
      </c>
      <c r="H94" s="37">
        <f>Employees!J8</f>
        <v>0</v>
      </c>
      <c r="I94" s="554"/>
      <c r="J94" s="555"/>
    </row>
    <row r="95" spans="1:10" s="37" customFormat="1">
      <c r="A95" s="429">
        <f>'About you'!$D$3</f>
        <v>0</v>
      </c>
      <c r="B95" s="430">
        <f>'About you'!$D$5</f>
        <v>0</v>
      </c>
      <c r="C95" s="418" t="str">
        <f>Employees!$B$2</f>
        <v>employees</v>
      </c>
      <c r="D95" s="37" t="str">
        <f>Employees!$A$6</f>
        <v>People and responsibility</v>
      </c>
      <c r="E95" s="37" t="str">
        <f>Employees!A9</f>
        <v>PRM4</v>
      </c>
      <c r="F95" s="37">
        <f>Employees!E9</f>
        <v>0</v>
      </c>
      <c r="G95" s="37">
        <f>Employees!H9</f>
        <v>0</v>
      </c>
      <c r="H95" s="37">
        <f>Employees!J9</f>
        <v>0</v>
      </c>
      <c r="I95" s="554"/>
      <c r="J95" s="555"/>
    </row>
    <row r="96" spans="1:10" s="37" customFormat="1">
      <c r="A96" s="431">
        <f>'About you'!$D$3</f>
        <v>0</v>
      </c>
      <c r="B96" s="432">
        <f>'About you'!$D$5</f>
        <v>0</v>
      </c>
      <c r="C96" s="417" t="str">
        <f>Employees!$B$2</f>
        <v>employees</v>
      </c>
      <c r="D96" s="405" t="str">
        <f>Employees!$A$10</f>
        <v>Risk assessment</v>
      </c>
      <c r="E96" s="405" t="str">
        <f>Employees!A11</f>
        <v>RA1</v>
      </c>
      <c r="F96" s="405">
        <f>Employees!E11</f>
        <v>0</v>
      </c>
      <c r="G96" s="405">
        <f>Employees!H11</f>
        <v>0</v>
      </c>
      <c r="H96" s="419">
        <f>Employees!J11</f>
        <v>0</v>
      </c>
      <c r="I96" s="554"/>
      <c r="J96" s="555"/>
    </row>
    <row r="97" spans="1:10" s="37" customFormat="1">
      <c r="A97" s="429">
        <f>'About you'!$D$3</f>
        <v>0</v>
      </c>
      <c r="B97" s="430">
        <f>'About you'!$D$5</f>
        <v>0</v>
      </c>
      <c r="C97" s="418" t="str">
        <f>Employees!$B$2</f>
        <v>employees</v>
      </c>
      <c r="D97" s="37" t="str">
        <f>Employees!$A$10</f>
        <v>Risk assessment</v>
      </c>
      <c r="E97" s="37" t="str">
        <f>Employees!A12</f>
        <v>RA2</v>
      </c>
      <c r="F97" s="37">
        <f>Employees!E12</f>
        <v>0</v>
      </c>
      <c r="G97" s="37">
        <f>Employees!H12</f>
        <v>0</v>
      </c>
      <c r="H97" s="420">
        <f>Employees!J12</f>
        <v>0</v>
      </c>
      <c r="I97" s="554"/>
      <c r="J97" s="555"/>
    </row>
    <row r="98" spans="1:10" s="37" customFormat="1">
      <c r="A98" s="431">
        <f>'About you'!$D$3</f>
        <v>0</v>
      </c>
      <c r="B98" s="432">
        <f>'About you'!$D$5</f>
        <v>0</v>
      </c>
      <c r="C98" s="417" t="str">
        <f>Employees!$B$2</f>
        <v>employees</v>
      </c>
      <c r="D98" s="405" t="str">
        <f>Employees!$A$13</f>
        <v>Mitigation &amp; remediation</v>
      </c>
      <c r="E98" s="405" t="str">
        <f>Employees!A14</f>
        <v>MR1</v>
      </c>
      <c r="F98" s="405">
        <f>Employees!E14</f>
        <v>0</v>
      </c>
      <c r="G98" s="405">
        <f>Employees!H14</f>
        <v>0</v>
      </c>
      <c r="H98" s="419">
        <f>Employees!J14</f>
        <v>0</v>
      </c>
      <c r="I98" s="554"/>
      <c r="J98" s="555"/>
    </row>
    <row r="99" spans="1:10" s="37" customFormat="1">
      <c r="A99" s="429">
        <f>'About you'!$D$3</f>
        <v>0</v>
      </c>
      <c r="B99" s="430">
        <f>'About you'!$D$5</f>
        <v>0</v>
      </c>
      <c r="C99" s="418" t="str">
        <f>Employees!$B$2</f>
        <v>employees</v>
      </c>
      <c r="D99" s="37" t="str">
        <f>Employees!$A$13</f>
        <v>Mitigation &amp; remediation</v>
      </c>
      <c r="E99" s="37" t="str">
        <f>Employees!A15</f>
        <v>MR2</v>
      </c>
      <c r="F99" s="37">
        <f>Employees!E15</f>
        <v>0</v>
      </c>
      <c r="G99" s="37">
        <f>Employees!H15</f>
        <v>0</v>
      </c>
      <c r="H99" s="420">
        <f>Employees!J15</f>
        <v>0</v>
      </c>
      <c r="I99" s="554"/>
      <c r="J99" s="555"/>
    </row>
    <row r="100" spans="1:10" s="37" customFormat="1">
      <c r="A100" s="429">
        <f>'About you'!$D$3</f>
        <v>0</v>
      </c>
      <c r="B100" s="430">
        <f>'About you'!$D$5</f>
        <v>0</v>
      </c>
      <c r="C100" s="418" t="str">
        <f>Employees!$B$2</f>
        <v>employees</v>
      </c>
      <c r="D100" s="37" t="str">
        <f>Employees!$A$13</f>
        <v>Mitigation &amp; remediation</v>
      </c>
      <c r="E100" s="37" t="str">
        <f>Employees!A16</f>
        <v>MR3</v>
      </c>
      <c r="F100" s="37">
        <f>Employees!E16</f>
        <v>0</v>
      </c>
      <c r="G100" s="37">
        <f>Employees!H16</f>
        <v>0</v>
      </c>
      <c r="H100" s="420">
        <f>Employees!J16</f>
        <v>0</v>
      </c>
      <c r="I100" s="554"/>
      <c r="J100" s="555"/>
    </row>
    <row r="101" spans="1:10" s="37" customFormat="1">
      <c r="A101" s="429">
        <f>'About you'!$D$3</f>
        <v>0</v>
      </c>
      <c r="B101" s="430">
        <f>'About you'!$D$5</f>
        <v>0</v>
      </c>
      <c r="C101" s="418" t="str">
        <f>Employees!$B$2</f>
        <v>employees</v>
      </c>
      <c r="D101" s="37" t="str">
        <f>Employees!$A$13</f>
        <v>Mitigation &amp; remediation</v>
      </c>
      <c r="E101" s="37" t="str">
        <f>Employees!A17</f>
        <v>MR4</v>
      </c>
      <c r="F101" s="37">
        <f>Employees!E17</f>
        <v>0</v>
      </c>
      <c r="G101" s="37">
        <f>Employees!H17</f>
        <v>0</v>
      </c>
      <c r="H101" s="420">
        <f>Employees!J17</f>
        <v>0</v>
      </c>
      <c r="I101" s="554"/>
      <c r="J101" s="555"/>
    </row>
    <row r="102" spans="1:10" s="37" customFormat="1">
      <c r="A102" s="429">
        <f>'About you'!$D$3</f>
        <v>0</v>
      </c>
      <c r="B102" s="430">
        <f>'About you'!$D$5</f>
        <v>0</v>
      </c>
      <c r="C102" s="418" t="str">
        <f>Employees!$B$2</f>
        <v>employees</v>
      </c>
      <c r="D102" s="37" t="str">
        <f>Employees!$A$13</f>
        <v>Mitigation &amp; remediation</v>
      </c>
      <c r="E102" s="37" t="str">
        <f>Employees!A18</f>
        <v>MR5</v>
      </c>
      <c r="F102" s="37">
        <f>Employees!E18</f>
        <v>0</v>
      </c>
      <c r="G102" s="37">
        <f>Employees!H18</f>
        <v>0</v>
      </c>
      <c r="H102" s="420">
        <f>Employees!J18</f>
        <v>0</v>
      </c>
      <c r="I102" s="554"/>
      <c r="J102" s="555"/>
    </row>
    <row r="103" spans="1:10" s="37" customFormat="1">
      <c r="A103" s="429">
        <f>'About you'!$D$3</f>
        <v>0</v>
      </c>
      <c r="B103" s="430">
        <f>'About you'!$D$5</f>
        <v>0</v>
      </c>
      <c r="C103" s="418" t="str">
        <f>Employees!$B$2</f>
        <v>employees</v>
      </c>
      <c r="D103" s="37" t="str">
        <f>Employees!$A$13</f>
        <v>Mitigation &amp; remediation</v>
      </c>
      <c r="E103" s="37" t="str">
        <f>Employees!A19</f>
        <v>MR6</v>
      </c>
      <c r="F103" s="37">
        <f>Employees!E19</f>
        <v>0</v>
      </c>
      <c r="G103" s="37">
        <f>Employees!H19</f>
        <v>0</v>
      </c>
      <c r="H103" s="420">
        <f>Employees!J19</f>
        <v>0</v>
      </c>
      <c r="I103" s="554"/>
      <c r="J103" s="555"/>
    </row>
    <row r="104" spans="1:10" s="37" customFormat="1">
      <c r="A104" s="429">
        <f>'About you'!$D$3</f>
        <v>0</v>
      </c>
      <c r="B104" s="430">
        <f>'About you'!$D$5</f>
        <v>0</v>
      </c>
      <c r="C104" s="418" t="str">
        <f>Employees!$B$2</f>
        <v>employees</v>
      </c>
      <c r="D104" s="37" t="str">
        <f>Employees!$A$13</f>
        <v>Mitigation &amp; remediation</v>
      </c>
      <c r="E104" s="37" t="str">
        <f>Employees!A20</f>
        <v>MR7</v>
      </c>
      <c r="F104" s="37">
        <f>Employees!E20</f>
        <v>0</v>
      </c>
      <c r="G104" s="37">
        <f>Employees!H20</f>
        <v>0</v>
      </c>
      <c r="H104" s="420">
        <f>Employees!J20</f>
        <v>0</v>
      </c>
      <c r="I104" s="554"/>
      <c r="J104" s="555"/>
    </row>
    <row r="105" spans="1:10" s="37" customFormat="1">
      <c r="A105" s="429">
        <f>'About you'!$D$3</f>
        <v>0</v>
      </c>
      <c r="B105" s="430">
        <f>'About you'!$D$5</f>
        <v>0</v>
      </c>
      <c r="C105" s="418" t="str">
        <f>Employees!$B$2</f>
        <v>employees</v>
      </c>
      <c r="D105" s="37" t="str">
        <f>Employees!$A$13</f>
        <v>Mitigation &amp; remediation</v>
      </c>
      <c r="E105" s="37" t="str">
        <f>Employees!A21</f>
        <v>MR8</v>
      </c>
      <c r="F105" s="37">
        <f>Employees!E21</f>
        <v>0</v>
      </c>
      <c r="G105" s="37">
        <f>Employees!H21</f>
        <v>0</v>
      </c>
      <c r="H105" s="420">
        <f>Employees!J21</f>
        <v>0</v>
      </c>
      <c r="I105" s="554"/>
      <c r="J105" s="555"/>
    </row>
    <row r="106" spans="1:10" s="37" customFormat="1">
      <c r="A106" s="433">
        <f>'About you'!$D$3</f>
        <v>0</v>
      </c>
      <c r="B106" s="434">
        <f>'About you'!$D$5</f>
        <v>0</v>
      </c>
      <c r="C106" s="425" t="str">
        <f>Employees!$B$2</f>
        <v>employees</v>
      </c>
      <c r="D106" s="407" t="str">
        <f>Employees!$A$13</f>
        <v>Mitigation &amp; remediation</v>
      </c>
      <c r="E106" s="407" t="str">
        <f>Employees!A22</f>
        <v>MR9</v>
      </c>
      <c r="F106" s="407">
        <f>Employees!E22</f>
        <v>0</v>
      </c>
      <c r="G106" s="407">
        <f>Employees!H22</f>
        <v>0</v>
      </c>
      <c r="H106" s="422">
        <f>Employees!J22</f>
        <v>0</v>
      </c>
      <c r="I106" s="554"/>
      <c r="J106" s="555"/>
    </row>
    <row r="107" spans="1:10" s="37" customFormat="1">
      <c r="A107" s="431">
        <f>'About you'!$D$3</f>
        <v>0</v>
      </c>
      <c r="B107" s="432">
        <f>'About you'!$D$5</f>
        <v>0</v>
      </c>
      <c r="C107" s="424" t="str">
        <f>'Supply chain workers'!$B$2</f>
        <v>supply chain workers</v>
      </c>
      <c r="D107" s="405" t="str">
        <f>'Supply chain workers'!$A$6</f>
        <v>Risk assessment</v>
      </c>
      <c r="E107" s="405" t="str">
        <f>'Supply chain workers'!A7</f>
        <v>RAC1</v>
      </c>
      <c r="F107" s="405">
        <f>'Supply chain workers'!E7</f>
        <v>0</v>
      </c>
      <c r="G107" s="405">
        <f>'Supply chain workers'!H7</f>
        <v>0</v>
      </c>
      <c r="H107" s="419">
        <f>'Supply chain workers'!J7</f>
        <v>0</v>
      </c>
      <c r="I107" s="554">
        <f>SUM(H107:H120)</f>
        <v>0</v>
      </c>
      <c r="J107" s="555" t="str">
        <f>IF(I107='Dude score'!T21, "Yes", "No")</f>
        <v>Yes</v>
      </c>
    </row>
    <row r="108" spans="1:10" s="37" customFormat="1">
      <c r="A108" s="433">
        <f>'About you'!$D$3</f>
        <v>0</v>
      </c>
      <c r="B108" s="434">
        <f>'About you'!$D$5</f>
        <v>0</v>
      </c>
      <c r="C108" s="423" t="str">
        <f>'Supply chain workers'!$B$2</f>
        <v>supply chain workers</v>
      </c>
      <c r="D108" s="407" t="str">
        <f>'Supply chain workers'!$A$6</f>
        <v>Risk assessment</v>
      </c>
      <c r="E108" s="407" t="str">
        <f>'Supply chain workers'!A8</f>
        <v>RAC2</v>
      </c>
      <c r="F108" s="407">
        <f>'Supply chain workers'!E8</f>
        <v>0</v>
      </c>
      <c r="G108" s="407">
        <f>'Supply chain workers'!H8</f>
        <v>0</v>
      </c>
      <c r="H108" s="422">
        <f>'Supply chain workers'!J8</f>
        <v>0</v>
      </c>
      <c r="I108" s="554"/>
      <c r="J108" s="555"/>
    </row>
    <row r="109" spans="1:10" s="37" customFormat="1">
      <c r="A109" s="429">
        <f>'About you'!$D$3</f>
        <v>0</v>
      </c>
      <c r="B109" s="430">
        <f>'About you'!$D$5</f>
        <v>0</v>
      </c>
      <c r="C109" s="416" t="str">
        <f>'Supply chain workers'!$B$2</f>
        <v>supply chain workers</v>
      </c>
      <c r="D109" s="37" t="str">
        <f>'Supply chain workers'!$A$9</f>
        <v>Mitigation</v>
      </c>
      <c r="E109" s="37" t="str">
        <f>'Supply chain workers'!A10</f>
        <v>M1</v>
      </c>
      <c r="F109" s="37">
        <f>'Supply chain workers'!E10</f>
        <v>0</v>
      </c>
      <c r="G109" s="37">
        <f>'Supply chain workers'!H10</f>
        <v>0</v>
      </c>
      <c r="H109" s="37">
        <f>'Supply chain workers'!J10</f>
        <v>0</v>
      </c>
      <c r="I109" s="554"/>
      <c r="J109" s="555"/>
    </row>
    <row r="110" spans="1:10" s="37" customFormat="1">
      <c r="A110" s="429">
        <f>'About you'!$D$3</f>
        <v>0</v>
      </c>
      <c r="B110" s="430">
        <f>'About you'!$D$5</f>
        <v>0</v>
      </c>
      <c r="C110" s="416" t="str">
        <f>'Supply chain workers'!$B$2</f>
        <v>supply chain workers</v>
      </c>
      <c r="D110" s="37" t="str">
        <f>'Supply chain workers'!$A$9</f>
        <v>Mitigation</v>
      </c>
      <c r="E110" s="37" t="str">
        <f>'Supply chain workers'!A11</f>
        <v>M2</v>
      </c>
      <c r="F110" s="37">
        <f>'Supply chain workers'!E11</f>
        <v>0</v>
      </c>
      <c r="G110" s="37">
        <f>'Supply chain workers'!H11</f>
        <v>0</v>
      </c>
      <c r="H110" s="37">
        <f>'Supply chain workers'!J11</f>
        <v>0</v>
      </c>
      <c r="I110" s="554"/>
      <c r="J110" s="555"/>
    </row>
    <row r="111" spans="1:10" s="37" customFormat="1">
      <c r="A111" s="429">
        <f>'About you'!$D$3</f>
        <v>0</v>
      </c>
      <c r="B111" s="430">
        <f>'About you'!$D$5</f>
        <v>0</v>
      </c>
      <c r="C111" s="416" t="str">
        <f>'Supply chain workers'!$B$2</f>
        <v>supply chain workers</v>
      </c>
      <c r="D111" s="37" t="str">
        <f>'Supply chain workers'!$A$9</f>
        <v>Mitigation</v>
      </c>
      <c r="E111" s="37" t="str">
        <f>'Supply chain workers'!A12</f>
        <v>M3</v>
      </c>
      <c r="F111" s="37">
        <f>'Supply chain workers'!E12</f>
        <v>0</v>
      </c>
      <c r="G111" s="37">
        <f>'Supply chain workers'!H12</f>
        <v>0</v>
      </c>
      <c r="H111" s="37">
        <f>'Supply chain workers'!J12</f>
        <v>0</v>
      </c>
      <c r="I111" s="554"/>
      <c r="J111" s="555"/>
    </row>
    <row r="112" spans="1:10" s="37" customFormat="1">
      <c r="A112" s="429">
        <f>'About you'!$D$3</f>
        <v>0</v>
      </c>
      <c r="B112" s="430">
        <f>'About you'!$D$5</f>
        <v>0</v>
      </c>
      <c r="C112" s="416" t="str">
        <f>'Supply chain workers'!$B$2</f>
        <v>supply chain workers</v>
      </c>
      <c r="D112" s="37" t="str">
        <f>'Supply chain workers'!$A$9</f>
        <v>Mitigation</v>
      </c>
      <c r="E112" s="37" t="str">
        <f>'Supply chain workers'!A13</f>
        <v>M4</v>
      </c>
      <c r="F112" s="37">
        <f>'Supply chain workers'!E13</f>
        <v>0</v>
      </c>
      <c r="G112" s="37">
        <f>'Supply chain workers'!H13</f>
        <v>0</v>
      </c>
      <c r="H112" s="37">
        <f>'Supply chain workers'!J13</f>
        <v>0</v>
      </c>
      <c r="I112" s="554"/>
      <c r="J112" s="555"/>
    </row>
    <row r="113" spans="1:10" s="37" customFormat="1">
      <c r="A113" s="429">
        <f>'About you'!$D$3</f>
        <v>0</v>
      </c>
      <c r="B113" s="430">
        <f>'About you'!$D$5</f>
        <v>0</v>
      </c>
      <c r="C113" s="416" t="str">
        <f>'Supply chain workers'!$B$2</f>
        <v>supply chain workers</v>
      </c>
      <c r="D113" s="37" t="str">
        <f>'Supply chain workers'!$A$9</f>
        <v>Mitigation</v>
      </c>
      <c r="E113" s="37" t="str">
        <f>'Supply chain workers'!A14</f>
        <v>M5</v>
      </c>
      <c r="F113" s="37">
        <f>'Supply chain workers'!E14</f>
        <v>0</v>
      </c>
      <c r="G113" s="37">
        <f>'Supply chain workers'!H14</f>
        <v>0</v>
      </c>
      <c r="H113" s="37">
        <f>'Supply chain workers'!J14</f>
        <v>0</v>
      </c>
      <c r="I113" s="554"/>
      <c r="J113" s="555"/>
    </row>
    <row r="114" spans="1:10" s="37" customFormat="1">
      <c r="A114" s="429">
        <f>'About you'!$D$3</f>
        <v>0</v>
      </c>
      <c r="B114" s="430">
        <f>'About you'!$D$5</f>
        <v>0</v>
      </c>
      <c r="C114" s="416" t="str">
        <f>'Supply chain workers'!$B$2</f>
        <v>supply chain workers</v>
      </c>
      <c r="D114" s="37" t="str">
        <f>'Supply chain workers'!$A$9</f>
        <v>Mitigation</v>
      </c>
      <c r="E114" s="37" t="str">
        <f>'Supply chain workers'!A15</f>
        <v>M6</v>
      </c>
      <c r="F114" s="37">
        <f>'Supply chain workers'!E15</f>
        <v>0</v>
      </c>
      <c r="G114" s="37">
        <f>'Supply chain workers'!H15</f>
        <v>0</v>
      </c>
      <c r="H114" s="37">
        <f>'Supply chain workers'!J15</f>
        <v>0</v>
      </c>
      <c r="I114" s="554"/>
      <c r="J114" s="555"/>
    </row>
    <row r="115" spans="1:10" s="37" customFormat="1">
      <c r="A115" s="429">
        <f>'About you'!$D$3</f>
        <v>0</v>
      </c>
      <c r="B115" s="430">
        <f>'About you'!$D$5</f>
        <v>0</v>
      </c>
      <c r="C115" s="416" t="str">
        <f>'Supply chain workers'!$B$2</f>
        <v>supply chain workers</v>
      </c>
      <c r="D115" s="37" t="str">
        <f>'Supply chain workers'!$A$9</f>
        <v>Mitigation</v>
      </c>
      <c r="E115" s="37" t="str">
        <f>'Supply chain workers'!A16</f>
        <v>M7</v>
      </c>
      <c r="F115" s="37">
        <f>'Supply chain workers'!E16</f>
        <v>0</v>
      </c>
      <c r="G115" s="37">
        <f>'Supply chain workers'!H16</f>
        <v>0</v>
      </c>
      <c r="H115" s="37">
        <f>'Supply chain workers'!J16</f>
        <v>0</v>
      </c>
      <c r="I115" s="554"/>
      <c r="J115" s="555"/>
    </row>
    <row r="116" spans="1:10" s="37" customFormat="1">
      <c r="A116" s="429">
        <f>'About you'!$D$3</f>
        <v>0</v>
      </c>
      <c r="B116" s="430">
        <f>'About you'!$D$5</f>
        <v>0</v>
      </c>
      <c r="C116" s="416" t="str">
        <f>'Supply chain workers'!$B$2</f>
        <v>supply chain workers</v>
      </c>
      <c r="D116" s="37" t="str">
        <f>'Supply chain workers'!$A$9</f>
        <v>Mitigation</v>
      </c>
      <c r="E116" s="37" t="str">
        <f>'Supply chain workers'!A17</f>
        <v>M8</v>
      </c>
      <c r="F116" s="37">
        <f>'Supply chain workers'!E17</f>
        <v>0</v>
      </c>
      <c r="G116" s="37">
        <f>'Supply chain workers'!H17</f>
        <v>0</v>
      </c>
      <c r="H116" s="37">
        <f>'Supply chain workers'!J17</f>
        <v>0</v>
      </c>
      <c r="I116" s="554"/>
      <c r="J116" s="555"/>
    </row>
    <row r="117" spans="1:10" s="37" customFormat="1">
      <c r="A117" s="431">
        <f>'About you'!$D$3</f>
        <v>0</v>
      </c>
      <c r="B117" s="432">
        <f>'About you'!$D$5</f>
        <v>0</v>
      </c>
      <c r="C117" s="424" t="str">
        <f>'Supply chain workers'!$B$2</f>
        <v>supply chain workers</v>
      </c>
      <c r="D117" s="405" t="str">
        <f>'Supply chain workers'!$A$18</f>
        <v>Purchasing practices</v>
      </c>
      <c r="E117" s="405" t="str">
        <f>'Supply chain workers'!A19</f>
        <v>PP1</v>
      </c>
      <c r="F117" s="405">
        <f>'Supply chain workers'!E19</f>
        <v>0</v>
      </c>
      <c r="G117" s="405">
        <f>'Supply chain workers'!H19</f>
        <v>0</v>
      </c>
      <c r="H117" s="419">
        <f>'Supply chain workers'!J19</f>
        <v>0</v>
      </c>
      <c r="I117" s="554"/>
      <c r="J117" s="555"/>
    </row>
    <row r="118" spans="1:10" s="37" customFormat="1">
      <c r="A118" s="429">
        <f>'About you'!$D$3</f>
        <v>0</v>
      </c>
      <c r="B118" s="430">
        <f>'About you'!$D$5</f>
        <v>0</v>
      </c>
      <c r="C118" s="416" t="str">
        <f>'Supply chain workers'!$B$2</f>
        <v>supply chain workers</v>
      </c>
      <c r="D118" s="37" t="str">
        <f>'Supply chain workers'!$A$18</f>
        <v>Purchasing practices</v>
      </c>
      <c r="E118" s="37" t="str">
        <f>'Supply chain workers'!A20</f>
        <v>PP2</v>
      </c>
      <c r="F118" s="37">
        <f>'Supply chain workers'!E20</f>
        <v>0</v>
      </c>
      <c r="G118" s="37">
        <f>'Supply chain workers'!H20</f>
        <v>0</v>
      </c>
      <c r="H118" s="420">
        <f>'Supply chain workers'!J20</f>
        <v>0</v>
      </c>
      <c r="I118" s="554"/>
      <c r="J118" s="555"/>
    </row>
    <row r="119" spans="1:10">
      <c r="A119" s="429">
        <f>'About you'!$D$3</f>
        <v>0</v>
      </c>
      <c r="B119" s="430">
        <f>'About you'!$D$5</f>
        <v>0</v>
      </c>
      <c r="C119" s="416" t="str">
        <f>'Supply chain workers'!$B$2</f>
        <v>supply chain workers</v>
      </c>
      <c r="D119" s="37" t="str">
        <f>'Supply chain workers'!$A$18</f>
        <v>Purchasing practices</v>
      </c>
      <c r="E119" s="37" t="str">
        <f>'Supply chain workers'!A21</f>
        <v>PP3</v>
      </c>
      <c r="F119" s="37">
        <f>'Supply chain workers'!E21</f>
        <v>0</v>
      </c>
      <c r="G119" s="37">
        <f>'Supply chain workers'!H21</f>
        <v>0</v>
      </c>
      <c r="H119" s="420">
        <f>'Supply chain workers'!J21</f>
        <v>0</v>
      </c>
      <c r="I119" s="554"/>
      <c r="J119" s="555"/>
    </row>
    <row r="120" spans="1:10">
      <c r="A120" s="433">
        <f>'About you'!$D$3</f>
        <v>0</v>
      </c>
      <c r="B120" s="434">
        <f>'About you'!$D$5</f>
        <v>0</v>
      </c>
      <c r="C120" s="423" t="str">
        <f>'Supply chain workers'!$B$2</f>
        <v>supply chain workers</v>
      </c>
      <c r="D120" s="407" t="str">
        <f>'Supply chain workers'!$A$18</f>
        <v>Purchasing practices</v>
      </c>
      <c r="E120" s="407" t="str">
        <f>'Supply chain workers'!A22</f>
        <v>PP4</v>
      </c>
      <c r="F120" s="407">
        <f>'Supply chain workers'!E22</f>
        <v>0</v>
      </c>
      <c r="G120" s="407">
        <f>'Supply chain workers'!H22</f>
        <v>0</v>
      </c>
      <c r="H120" s="422">
        <f>'Supply chain workers'!J22</f>
        <v>0</v>
      </c>
      <c r="I120" s="554"/>
      <c r="J120" s="555"/>
    </row>
    <row r="121" spans="1:10">
      <c r="B121" s="37"/>
    </row>
    <row r="122" spans="1:10" ht="15.95" thickBot="1">
      <c r="B122" s="37"/>
    </row>
    <row r="123" spans="1:10" ht="15.95" thickBot="1">
      <c r="B123" s="37"/>
      <c r="H123" s="426" t="s">
        <v>461</v>
      </c>
      <c r="I123" s="427">
        <f>SUM(I2:I120)</f>
        <v>0</v>
      </c>
      <c r="J123" s="428" t="str">
        <f>IF(I123='Dude score'!T27, "Yes", "No")</f>
        <v>Yes</v>
      </c>
    </row>
    <row r="124" spans="1:10">
      <c r="B124" s="37"/>
    </row>
  </sheetData>
  <autoFilter ref="A1:H1" xr:uid="{4A7313F2-ADFF-C34F-AA4C-AADE23E31AD3}"/>
  <mergeCells count="14">
    <mergeCell ref="I77:I92"/>
    <mergeCell ref="J77:J92"/>
    <mergeCell ref="I93:I106"/>
    <mergeCell ref="J93:J106"/>
    <mergeCell ref="I107:I120"/>
    <mergeCell ref="J107:J120"/>
    <mergeCell ref="I59:I76"/>
    <mergeCell ref="J44:J58"/>
    <mergeCell ref="J59:J76"/>
    <mergeCell ref="I2:I19"/>
    <mergeCell ref="J2:J19"/>
    <mergeCell ref="I20:I43"/>
    <mergeCell ref="J20:J43"/>
    <mergeCell ref="I44:I58"/>
  </mergeCells>
  <conditionalFormatting sqref="J1:J1048576">
    <cfRule type="cellIs" dxfId="1" priority="1" operator="equal">
      <formula>"Yes"</formula>
    </cfRule>
    <cfRule type="cellIs" dxfId="0" priority="2" operator="equal">
      <formula>"No"</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89"/>
  <sheetViews>
    <sheetView topLeftCell="A129" workbookViewId="0">
      <selection activeCell="B148" sqref="B148"/>
    </sheetView>
  </sheetViews>
  <sheetFormatPr defaultColWidth="9.140625" defaultRowHeight="15"/>
  <cols>
    <col min="1" max="1" width="9.140625" style="5"/>
    <col min="2" max="2" width="37" style="5" customWidth="1"/>
    <col min="3" max="4" width="9.140625" style="5"/>
    <col min="5" max="5" width="33.85546875" style="5" customWidth="1"/>
    <col min="6" max="7" width="9.140625" style="5"/>
    <col min="8" max="8" width="20" style="5" customWidth="1"/>
    <col min="9" max="9" width="10.42578125" style="5" customWidth="1"/>
    <col min="10" max="10" width="20.140625" style="5" customWidth="1"/>
    <col min="11" max="11" width="9.140625" style="5"/>
    <col min="12" max="12" width="31" style="5" customWidth="1"/>
    <col min="13" max="13" width="57.7109375" style="5" customWidth="1"/>
    <col min="14" max="14" width="16.140625" style="5" customWidth="1"/>
    <col min="15" max="15" width="20.7109375" style="5" customWidth="1"/>
    <col min="16" max="16384" width="9.140625" style="5"/>
  </cols>
  <sheetData>
    <row r="1" spans="1:13" ht="71.25" customHeight="1">
      <c r="A1" s="5" t="s">
        <v>462</v>
      </c>
      <c r="B1" s="5" t="s">
        <v>463</v>
      </c>
      <c r="C1" s="5" t="s">
        <v>464</v>
      </c>
      <c r="D1" s="3" t="s">
        <v>465</v>
      </c>
      <c r="H1" s="5" t="s">
        <v>466</v>
      </c>
      <c r="I1" s="5" t="s">
        <v>467</v>
      </c>
      <c r="L1" s="5" t="s">
        <v>468</v>
      </c>
      <c r="M1" s="5" t="s">
        <v>469</v>
      </c>
    </row>
    <row r="2" spans="1:13" ht="176.1">
      <c r="A2" s="5" t="s">
        <v>470</v>
      </c>
      <c r="B2" s="5" t="s">
        <v>471</v>
      </c>
      <c r="C2" s="5" t="s">
        <v>472</v>
      </c>
      <c r="D2" s="5" t="s">
        <v>473</v>
      </c>
      <c r="I2" s="5" t="s">
        <v>474</v>
      </c>
      <c r="L2" s="5" t="s">
        <v>475</v>
      </c>
    </row>
    <row r="3" spans="1:13" ht="84" customHeight="1">
      <c r="C3" s="5" t="s">
        <v>476</v>
      </c>
      <c r="D3" s="5" t="s">
        <v>477</v>
      </c>
      <c r="I3" s="5" t="s">
        <v>478</v>
      </c>
      <c r="L3" s="5" t="s">
        <v>479</v>
      </c>
    </row>
    <row r="4" spans="1:13" ht="128.1">
      <c r="C4" s="5" t="s">
        <v>480</v>
      </c>
      <c r="D4" s="5" t="s">
        <v>481</v>
      </c>
      <c r="I4" s="5" t="s">
        <v>482</v>
      </c>
      <c r="L4" s="5" t="s">
        <v>483</v>
      </c>
    </row>
    <row r="5" spans="1:13" ht="63.95">
      <c r="C5" s="5" t="s">
        <v>484</v>
      </c>
      <c r="D5" s="5" t="s">
        <v>485</v>
      </c>
    </row>
    <row r="7" spans="1:13" ht="15.95">
      <c r="L7" s="5" t="s">
        <v>486</v>
      </c>
    </row>
    <row r="8" spans="1:13">
      <c r="K8" s="56"/>
      <c r="L8" s="45"/>
    </row>
    <row r="9" spans="1:13">
      <c r="K9" s="46"/>
      <c r="L9" s="46"/>
    </row>
    <row r="10" spans="1:13">
      <c r="K10" s="48"/>
      <c r="L10" s="48"/>
    </row>
    <row r="11" spans="1:13">
      <c r="L11" s="49"/>
    </row>
    <row r="12" spans="1:13">
      <c r="L12" s="50"/>
    </row>
    <row r="13" spans="1:13">
      <c r="L13" s="51"/>
    </row>
    <row r="14" spans="1:13" s="10" customFormat="1" ht="15.95">
      <c r="A14" s="10" t="s">
        <v>487</v>
      </c>
      <c r="B14" s="10" t="s">
        <v>488</v>
      </c>
      <c r="K14" s="52"/>
      <c r="L14" s="52"/>
    </row>
    <row r="15" spans="1:13" ht="15.95">
      <c r="B15" s="5" t="s">
        <v>489</v>
      </c>
      <c r="C15" s="5">
        <v>1</v>
      </c>
      <c r="K15" s="53"/>
      <c r="L15" s="53"/>
    </row>
    <row r="16" spans="1:13" ht="15.95">
      <c r="B16" s="5" t="s">
        <v>490</v>
      </c>
      <c r="C16" s="5">
        <v>1</v>
      </c>
      <c r="L16" s="54"/>
    </row>
    <row r="17" spans="2:12" ht="15.95">
      <c r="B17" s="5" t="s">
        <v>491</v>
      </c>
      <c r="C17" s="5">
        <v>1</v>
      </c>
      <c r="K17" s="57"/>
      <c r="L17" s="47"/>
    </row>
    <row r="18" spans="2:12" ht="15.95">
      <c r="B18" s="5" t="s">
        <v>470</v>
      </c>
      <c r="C18" s="5">
        <v>0</v>
      </c>
    </row>
    <row r="19" spans="2:12">
      <c r="C19" s="5">
        <v>0</v>
      </c>
    </row>
    <row r="21" spans="2:12" ht="15.95">
      <c r="B21" s="5" t="s">
        <v>492</v>
      </c>
      <c r="C21" s="5">
        <v>4</v>
      </c>
      <c r="L21" s="5" t="s">
        <v>493</v>
      </c>
    </row>
    <row r="22" spans="2:12" ht="15.95">
      <c r="B22" s="5" t="s">
        <v>494</v>
      </c>
      <c r="C22" s="5">
        <v>2</v>
      </c>
    </row>
    <row r="23" spans="2:12" ht="15.95">
      <c r="B23" s="5" t="s">
        <v>470</v>
      </c>
      <c r="C23" s="5">
        <v>0</v>
      </c>
    </row>
    <row r="25" spans="2:12" ht="15.95">
      <c r="B25" s="5" t="s">
        <v>495</v>
      </c>
      <c r="C25" s="5">
        <v>1</v>
      </c>
    </row>
    <row r="26" spans="2:12" ht="15.95">
      <c r="B26" s="5" t="s">
        <v>496</v>
      </c>
      <c r="C26" s="5">
        <v>0.5</v>
      </c>
    </row>
    <row r="27" spans="2:12" ht="15.95">
      <c r="B27" s="5" t="s">
        <v>497</v>
      </c>
      <c r="C27" s="5">
        <v>0</v>
      </c>
    </row>
    <row r="29" spans="2:12" ht="15.95">
      <c r="B29" s="5" t="s">
        <v>498</v>
      </c>
      <c r="C29" s="5">
        <v>1</v>
      </c>
    </row>
    <row r="30" spans="2:12" ht="15.95">
      <c r="B30" s="5" t="s">
        <v>499</v>
      </c>
      <c r="C30" s="5">
        <v>0.5</v>
      </c>
    </row>
    <row r="31" spans="2:12" ht="17.100000000000001" customHeight="1">
      <c r="B31" s="5" t="s">
        <v>470</v>
      </c>
      <c r="C31" s="5">
        <v>0</v>
      </c>
    </row>
    <row r="32" spans="2:12" ht="17.100000000000001" customHeight="1"/>
    <row r="33" spans="2:6" ht="17.100000000000001" customHeight="1">
      <c r="B33" s="5" t="s">
        <v>500</v>
      </c>
      <c r="C33" s="5">
        <v>1</v>
      </c>
    </row>
    <row r="34" spans="2:6" ht="15.95">
      <c r="B34" s="5" t="s">
        <v>501</v>
      </c>
      <c r="C34" s="5">
        <v>1</v>
      </c>
    </row>
    <row r="35" spans="2:6" ht="15.95">
      <c r="B35" s="5" t="s">
        <v>470</v>
      </c>
      <c r="C35" s="5">
        <v>0</v>
      </c>
    </row>
    <row r="37" spans="2:6" ht="15.95">
      <c r="B37" s="5" t="s">
        <v>502</v>
      </c>
      <c r="C37" s="5">
        <v>2</v>
      </c>
    </row>
    <row r="38" spans="2:6" ht="15.95">
      <c r="B38" s="5" t="s">
        <v>503</v>
      </c>
      <c r="C38" s="5">
        <v>1</v>
      </c>
    </row>
    <row r="39" spans="2:6" ht="15.95">
      <c r="B39" s="5" t="s">
        <v>504</v>
      </c>
      <c r="C39" s="5">
        <v>0.5</v>
      </c>
    </row>
    <row r="40" spans="2:6" ht="15.95">
      <c r="B40" s="5" t="s">
        <v>505</v>
      </c>
      <c r="C40" s="5">
        <v>0</v>
      </c>
    </row>
    <row r="43" spans="2:6" ht="15.95">
      <c r="E43" s="5" t="s">
        <v>506</v>
      </c>
    </row>
    <row r="44" spans="2:6" ht="15.95">
      <c r="B44" s="5" t="s">
        <v>502</v>
      </c>
      <c r="C44" s="5">
        <v>2</v>
      </c>
      <c r="E44" s="55" t="s">
        <v>507</v>
      </c>
      <c r="F44" s="5">
        <v>1</v>
      </c>
    </row>
    <row r="45" spans="2:6" ht="15.95">
      <c r="B45" s="5" t="s">
        <v>508</v>
      </c>
      <c r="C45" s="5">
        <v>1</v>
      </c>
      <c r="E45" s="55" t="s">
        <v>509</v>
      </c>
      <c r="F45" s="5">
        <v>1</v>
      </c>
    </row>
    <row r="46" spans="2:6" ht="15.95">
      <c r="B46" s="5" t="s">
        <v>510</v>
      </c>
      <c r="C46" s="5">
        <v>0</v>
      </c>
      <c r="E46" s="55" t="s">
        <v>511</v>
      </c>
      <c r="F46" s="5">
        <v>1</v>
      </c>
    </row>
    <row r="47" spans="2:6" ht="15.95">
      <c r="E47" s="5" t="s">
        <v>512</v>
      </c>
      <c r="F47" s="5">
        <v>1</v>
      </c>
    </row>
    <row r="48" spans="2:6" ht="15.95">
      <c r="E48" s="55" t="s">
        <v>513</v>
      </c>
      <c r="F48" s="5">
        <v>1</v>
      </c>
    </row>
    <row r="49" spans="1:6" ht="15.95">
      <c r="E49" s="55" t="s">
        <v>514</v>
      </c>
      <c r="F49" s="5">
        <v>1</v>
      </c>
    </row>
    <row r="50" spans="1:6" ht="15.95">
      <c r="E50" s="55" t="s">
        <v>515</v>
      </c>
      <c r="F50" s="5">
        <v>1</v>
      </c>
    </row>
    <row r="51" spans="1:6" ht="15.95">
      <c r="E51" s="5" t="s">
        <v>516</v>
      </c>
      <c r="F51" s="5">
        <v>1.5</v>
      </c>
    </row>
    <row r="52" spans="1:6" ht="15.95">
      <c r="E52" s="5" t="s">
        <v>470</v>
      </c>
      <c r="F52" s="5">
        <v>0</v>
      </c>
    </row>
    <row r="54" spans="1:6" ht="15.95">
      <c r="A54" s="10" t="s">
        <v>487</v>
      </c>
      <c r="B54" s="10" t="s">
        <v>517</v>
      </c>
    </row>
    <row r="55" spans="1:6">
      <c r="C55" s="5">
        <v>0</v>
      </c>
    </row>
    <row r="56" spans="1:6" ht="15.95">
      <c r="B56" s="5" t="s">
        <v>518</v>
      </c>
      <c r="C56" s="5">
        <v>1</v>
      </c>
    </row>
    <row r="57" spans="1:6" ht="15.95">
      <c r="B57" s="5" t="s">
        <v>519</v>
      </c>
      <c r="C57" s="5">
        <v>1</v>
      </c>
    </row>
    <row r="58" spans="1:6" ht="15.95">
      <c r="B58" s="5" t="s">
        <v>470</v>
      </c>
      <c r="C58" s="5">
        <v>0</v>
      </c>
    </row>
    <row r="65" spans="2:3" ht="15.95">
      <c r="B65" s="5" t="s">
        <v>520</v>
      </c>
      <c r="C65" s="5">
        <v>4</v>
      </c>
    </row>
    <row r="66" spans="2:3" ht="15.95">
      <c r="B66" s="5" t="s">
        <v>521</v>
      </c>
      <c r="C66" s="5">
        <v>3</v>
      </c>
    </row>
    <row r="67" spans="2:3" ht="15.95">
      <c r="B67" s="5" t="s">
        <v>522</v>
      </c>
      <c r="C67" s="5">
        <v>3</v>
      </c>
    </row>
    <row r="68" spans="2:3" ht="15.95">
      <c r="B68" s="5" t="s">
        <v>523</v>
      </c>
      <c r="C68" s="5">
        <v>2</v>
      </c>
    </row>
    <row r="69" spans="2:3" ht="15.95">
      <c r="B69" s="5" t="s">
        <v>497</v>
      </c>
      <c r="C69" s="5">
        <v>0</v>
      </c>
    </row>
    <row r="72" spans="2:3" ht="15.95">
      <c r="B72" s="5" t="s">
        <v>524</v>
      </c>
      <c r="C72" s="5">
        <v>2</v>
      </c>
    </row>
    <row r="73" spans="2:3" ht="15.95">
      <c r="B73" s="5" t="s">
        <v>525</v>
      </c>
      <c r="C73" s="5">
        <v>1</v>
      </c>
    </row>
    <row r="74" spans="2:3" ht="15.95">
      <c r="B74" s="5" t="s">
        <v>526</v>
      </c>
      <c r="C74" s="5">
        <v>1</v>
      </c>
    </row>
    <row r="75" spans="2:3" ht="15.95">
      <c r="B75" s="5" t="s">
        <v>497</v>
      </c>
      <c r="C75" s="5">
        <v>0</v>
      </c>
    </row>
    <row r="77" spans="2:3" ht="15.95">
      <c r="B77" s="5" t="s">
        <v>527</v>
      </c>
      <c r="C77" s="5">
        <v>1</v>
      </c>
    </row>
    <row r="78" spans="2:3" ht="15.95">
      <c r="B78" s="5" t="s">
        <v>528</v>
      </c>
      <c r="C78" s="5">
        <v>0.5</v>
      </c>
    </row>
    <row r="79" spans="2:3" ht="15.95">
      <c r="B79" s="5" t="s">
        <v>470</v>
      </c>
      <c r="C79" s="5">
        <v>0</v>
      </c>
    </row>
    <row r="81" spans="2:3" ht="15.95">
      <c r="B81" s="5" t="s">
        <v>529</v>
      </c>
      <c r="C81" s="5">
        <v>1</v>
      </c>
    </row>
    <row r="82" spans="2:3" ht="15.95">
      <c r="B82" s="5" t="s">
        <v>530</v>
      </c>
      <c r="C82" s="5">
        <v>0.5</v>
      </c>
    </row>
    <row r="83" spans="2:3" ht="15.95">
      <c r="B83" s="5" t="s">
        <v>531</v>
      </c>
      <c r="C83" s="5">
        <v>0.5</v>
      </c>
    </row>
    <row r="84" spans="2:3" ht="15.95">
      <c r="B84" s="5" t="s">
        <v>470</v>
      </c>
      <c r="C84" s="5">
        <v>0</v>
      </c>
    </row>
    <row r="87" spans="2:3" ht="15.95">
      <c r="B87" s="5" t="s">
        <v>532</v>
      </c>
      <c r="C87" s="5">
        <v>1</v>
      </c>
    </row>
    <row r="88" spans="2:3" ht="15.95">
      <c r="B88" s="5" t="s">
        <v>533</v>
      </c>
      <c r="C88" s="5">
        <v>0.5</v>
      </c>
    </row>
    <row r="89" spans="2:3" ht="15.95">
      <c r="B89" s="5" t="s">
        <v>534</v>
      </c>
      <c r="C89" s="5">
        <v>0.5</v>
      </c>
    </row>
    <row r="90" spans="2:3" ht="15.95">
      <c r="B90" s="5" t="s">
        <v>470</v>
      </c>
      <c r="C90" s="5">
        <v>0</v>
      </c>
    </row>
    <row r="92" spans="2:3" ht="15.95">
      <c r="B92" s="5" t="s">
        <v>535</v>
      </c>
      <c r="C92" s="5">
        <v>4</v>
      </c>
    </row>
    <row r="93" spans="2:3" ht="15.95">
      <c r="B93" s="5" t="s">
        <v>536</v>
      </c>
      <c r="C93" s="5">
        <v>2</v>
      </c>
    </row>
    <row r="94" spans="2:3" ht="15.95">
      <c r="B94" s="5" t="s">
        <v>470</v>
      </c>
      <c r="C94" s="5">
        <v>0</v>
      </c>
    </row>
    <row r="96" spans="2:3" ht="15.95">
      <c r="B96" s="5" t="s">
        <v>462</v>
      </c>
    </row>
    <row r="97" spans="1:3" ht="15.95">
      <c r="B97" s="5" t="s">
        <v>470</v>
      </c>
    </row>
    <row r="98" spans="1:3" ht="15.95">
      <c r="B98" s="5" t="s">
        <v>155</v>
      </c>
    </row>
    <row r="100" spans="1:3" ht="15.95">
      <c r="A100" s="10" t="s">
        <v>487</v>
      </c>
      <c r="B100" s="10" t="s">
        <v>440</v>
      </c>
    </row>
    <row r="102" spans="1:3" ht="15.95">
      <c r="B102" s="5" t="s">
        <v>537</v>
      </c>
      <c r="C102" s="5">
        <v>1</v>
      </c>
    </row>
    <row r="103" spans="1:3" ht="15.95">
      <c r="B103" s="5" t="s">
        <v>538</v>
      </c>
      <c r="C103" s="5">
        <v>1</v>
      </c>
    </row>
    <row r="104" spans="1:3" ht="15.95">
      <c r="B104" s="5" t="s">
        <v>470</v>
      </c>
      <c r="C104" s="5">
        <v>0</v>
      </c>
    </row>
    <row r="107" spans="1:3" ht="15.95">
      <c r="B107" s="5" t="s">
        <v>462</v>
      </c>
      <c r="C107" s="5">
        <v>1</v>
      </c>
    </row>
    <row r="108" spans="1:3" ht="15.95">
      <c r="B108" s="5" t="s">
        <v>539</v>
      </c>
      <c r="C108" s="5">
        <v>1</v>
      </c>
    </row>
    <row r="109" spans="1:3" ht="15.95">
      <c r="B109" s="5" t="s">
        <v>540</v>
      </c>
      <c r="C109" s="5">
        <v>0</v>
      </c>
    </row>
    <row r="110" spans="1:3" ht="15.95">
      <c r="B110" s="5" t="s">
        <v>470</v>
      </c>
      <c r="C110" s="5">
        <v>0</v>
      </c>
    </row>
    <row r="112" spans="1:3" ht="15.95">
      <c r="B112" s="5" t="s">
        <v>541</v>
      </c>
    </row>
    <row r="113" spans="1:3" ht="15.95">
      <c r="B113" s="5" t="s">
        <v>542</v>
      </c>
    </row>
    <row r="114" spans="1:3" ht="15.95">
      <c r="B114" s="5" t="s">
        <v>543</v>
      </c>
    </row>
    <row r="115" spans="1:3" ht="15.95">
      <c r="B115" s="5" t="s">
        <v>470</v>
      </c>
    </row>
    <row r="117" spans="1:3" ht="15.95">
      <c r="B117" s="5" t="s">
        <v>544</v>
      </c>
    </row>
    <row r="118" spans="1:3" ht="15.95">
      <c r="B118" s="5" t="s">
        <v>545</v>
      </c>
    </row>
    <row r="119" spans="1:3" ht="15.95">
      <c r="B119" s="5" t="s">
        <v>546</v>
      </c>
    </row>
    <row r="120" spans="1:3" ht="15.95">
      <c r="B120" s="5" t="s">
        <v>470</v>
      </c>
    </row>
    <row r="122" spans="1:3">
      <c r="B122" t="s">
        <v>547</v>
      </c>
    </row>
    <row r="123" spans="1:3">
      <c r="B123" t="s">
        <v>548</v>
      </c>
    </row>
    <row r="124" spans="1:3">
      <c r="B124" t="s">
        <v>543</v>
      </c>
    </row>
    <row r="125" spans="1:3">
      <c r="B125" t="s">
        <v>470</v>
      </c>
    </row>
    <row r="126" spans="1:3">
      <c r="A126" s="10"/>
      <c r="B126"/>
    </row>
    <row r="127" spans="1:3" ht="15.95">
      <c r="A127" s="10" t="s">
        <v>487</v>
      </c>
      <c r="B127" s="5" t="s">
        <v>447</v>
      </c>
    </row>
    <row r="128" spans="1:3" ht="15.95">
      <c r="B128" s="5" t="s">
        <v>549</v>
      </c>
      <c r="C128" s="5">
        <v>1</v>
      </c>
    </row>
    <row r="129" spans="2:3" ht="15.95">
      <c r="B129" s="5" t="s">
        <v>550</v>
      </c>
      <c r="C129" s="5">
        <v>1</v>
      </c>
    </row>
    <row r="130" spans="2:3" ht="15.95">
      <c r="B130" s="5" t="s">
        <v>470</v>
      </c>
      <c r="C130" s="5">
        <v>0</v>
      </c>
    </row>
    <row r="132" spans="2:3" ht="15.95">
      <c r="B132" s="5" t="s">
        <v>462</v>
      </c>
      <c r="C132" s="5">
        <v>1</v>
      </c>
    </row>
    <row r="133" spans="2:3" ht="15.95">
      <c r="B133" s="5" t="s">
        <v>551</v>
      </c>
      <c r="C133" s="5">
        <v>1</v>
      </c>
    </row>
    <row r="134" spans="2:3" ht="15.95">
      <c r="B134" s="5" t="s">
        <v>470</v>
      </c>
      <c r="C134" s="5">
        <v>0</v>
      </c>
    </row>
    <row r="137" spans="2:3" ht="15.95">
      <c r="B137" s="5" t="s">
        <v>552</v>
      </c>
      <c r="C137" s="5">
        <v>0.5</v>
      </c>
    </row>
    <row r="138" spans="2:3" ht="15.95">
      <c r="B138" s="5" t="s">
        <v>553</v>
      </c>
      <c r="C138" s="5">
        <v>0.5</v>
      </c>
    </row>
    <row r="139" spans="2:3" ht="15.95">
      <c r="B139" s="5" t="s">
        <v>554</v>
      </c>
      <c r="C139" s="5">
        <v>1</v>
      </c>
    </row>
    <row r="140" spans="2:3" ht="15.95">
      <c r="B140" s="5" t="s">
        <v>155</v>
      </c>
      <c r="C140" s="5">
        <v>1</v>
      </c>
    </row>
    <row r="141" spans="2:3" ht="15.95">
      <c r="B141" s="5" t="s">
        <v>470</v>
      </c>
      <c r="C141" s="5">
        <v>0</v>
      </c>
    </row>
    <row r="143" spans="2:3" ht="15.95">
      <c r="B143" s="5" t="s">
        <v>462</v>
      </c>
      <c r="C143" s="5">
        <v>1</v>
      </c>
    </row>
    <row r="144" spans="2:3" ht="15.95">
      <c r="B144" s="5" t="s">
        <v>555</v>
      </c>
      <c r="C144" s="5">
        <v>1</v>
      </c>
    </row>
    <row r="145" spans="1:3" ht="15.95">
      <c r="B145" s="5" t="s">
        <v>470</v>
      </c>
    </row>
    <row r="147" spans="1:3" ht="32.1">
      <c r="B147" s="5" t="s">
        <v>556</v>
      </c>
      <c r="C147" s="5">
        <v>1</v>
      </c>
    </row>
    <row r="148" spans="1:3" ht="15.95">
      <c r="B148" s="5" t="s">
        <v>557</v>
      </c>
      <c r="C148" s="5">
        <v>2</v>
      </c>
    </row>
    <row r="149" spans="1:3" ht="15.95">
      <c r="B149" s="5" t="s">
        <v>558</v>
      </c>
      <c r="C149" s="5">
        <v>1</v>
      </c>
    </row>
    <row r="150" spans="1:3" ht="15.95">
      <c r="B150" s="5" t="s">
        <v>470</v>
      </c>
      <c r="C150" s="5">
        <v>0</v>
      </c>
    </row>
    <row r="154" spans="1:3" ht="15.95">
      <c r="A154" s="10" t="s">
        <v>487</v>
      </c>
      <c r="B154" s="5" t="s">
        <v>559</v>
      </c>
    </row>
    <row r="155" spans="1:3" ht="15.95">
      <c r="B155" s="5" t="s">
        <v>492</v>
      </c>
      <c r="C155" s="5">
        <v>2</v>
      </c>
    </row>
    <row r="156" spans="1:3" ht="15.95">
      <c r="B156" s="5" t="s">
        <v>494</v>
      </c>
      <c r="C156" s="5">
        <v>1</v>
      </c>
    </row>
    <row r="157" spans="1:3" ht="15.95">
      <c r="B157" s="5" t="s">
        <v>470</v>
      </c>
      <c r="C157" s="5">
        <v>0</v>
      </c>
    </row>
    <row r="159" spans="1:3" ht="15.95">
      <c r="B159" s="5" t="s">
        <v>462</v>
      </c>
      <c r="C159" s="5">
        <v>1</v>
      </c>
    </row>
    <row r="160" spans="1:3" ht="15.95">
      <c r="A160" s="10"/>
      <c r="B160" s="5" t="s">
        <v>470</v>
      </c>
      <c r="C160" s="5">
        <v>0</v>
      </c>
    </row>
    <row r="161" spans="2:3" ht="15.95" customHeight="1"/>
    <row r="163" spans="2:3">
      <c r="B163" s="387" t="s">
        <v>560</v>
      </c>
      <c r="C163" s="5">
        <v>1</v>
      </c>
    </row>
    <row r="164" spans="2:3">
      <c r="B164" s="387" t="s">
        <v>561</v>
      </c>
      <c r="C164" s="5">
        <v>1.5</v>
      </c>
    </row>
    <row r="165" spans="2:3">
      <c r="B165" s="387" t="s">
        <v>562</v>
      </c>
      <c r="C165" s="5">
        <v>1.5</v>
      </c>
    </row>
    <row r="166" spans="2:3">
      <c r="B166" s="387" t="s">
        <v>563</v>
      </c>
      <c r="C166" s="5">
        <v>2</v>
      </c>
    </row>
    <row r="167" spans="2:3">
      <c r="B167" s="387" t="s">
        <v>564</v>
      </c>
      <c r="C167" s="5">
        <v>2</v>
      </c>
    </row>
    <row r="168" spans="2:3" ht="15.95" customHeight="1">
      <c r="B168" s="387" t="s">
        <v>565</v>
      </c>
      <c r="C168" s="5">
        <v>0</v>
      </c>
    </row>
    <row r="169" spans="2:3" ht="15.95">
      <c r="B169" s="387" t="s">
        <v>566</v>
      </c>
      <c r="C169" s="386" t="s">
        <v>155</v>
      </c>
    </row>
    <row r="170" spans="2:3">
      <c r="B170" s="388">
        <v>0</v>
      </c>
    </row>
    <row r="171" spans="2:3">
      <c r="B171" s="387" t="s">
        <v>567</v>
      </c>
      <c r="C171" s="5">
        <v>0.5</v>
      </c>
    </row>
    <row r="172" spans="2:3">
      <c r="B172" s="387" t="s">
        <v>568</v>
      </c>
      <c r="C172" s="5">
        <v>1</v>
      </c>
    </row>
    <row r="173" spans="2:3">
      <c r="B173" s="387" t="s">
        <v>569</v>
      </c>
      <c r="C173" s="5">
        <v>1.5</v>
      </c>
    </row>
    <row r="174" spans="2:3">
      <c r="B174" s="387" t="s">
        <v>570</v>
      </c>
      <c r="C174" s="5">
        <v>2</v>
      </c>
    </row>
    <row r="175" spans="2:3" ht="15.95" customHeight="1">
      <c r="B175" s="387" t="s">
        <v>571</v>
      </c>
      <c r="C175" s="5">
        <v>2.5</v>
      </c>
    </row>
    <row r="176" spans="2:3" ht="45" customHeight="1">
      <c r="B176" s="387" t="s">
        <v>505</v>
      </c>
      <c r="C176" s="5">
        <v>0</v>
      </c>
    </row>
    <row r="177" spans="2:3" ht="15.95" customHeight="1">
      <c r="B177" s="387" t="s">
        <v>540</v>
      </c>
      <c r="C177" s="5">
        <v>0</v>
      </c>
    </row>
    <row r="178" spans="2:3" ht="15.95" customHeight="1">
      <c r="B178" s="387"/>
    </row>
    <row r="179" spans="2:3">
      <c r="B179" s="387" t="s">
        <v>572</v>
      </c>
      <c r="C179" s="5">
        <v>1</v>
      </c>
    </row>
    <row r="180" spans="2:3">
      <c r="B180" s="387" t="s">
        <v>573</v>
      </c>
      <c r="C180" s="5">
        <v>1.5</v>
      </c>
    </row>
    <row r="181" spans="2:3">
      <c r="B181" s="387" t="s">
        <v>574</v>
      </c>
      <c r="C181" s="5">
        <v>2</v>
      </c>
    </row>
    <row r="182" spans="2:3">
      <c r="B182" s="387" t="s">
        <v>575</v>
      </c>
      <c r="C182" s="5">
        <v>2.5</v>
      </c>
    </row>
    <row r="183" spans="2:3">
      <c r="B183" s="387" t="s">
        <v>505</v>
      </c>
      <c r="C183" s="5">
        <v>0</v>
      </c>
    </row>
    <row r="184" spans="2:3">
      <c r="B184" s="387" t="s">
        <v>540</v>
      </c>
      <c r="C184" s="5">
        <v>0</v>
      </c>
    </row>
    <row r="186" spans="2:3" ht="15.95">
      <c r="B186" s="5" t="s">
        <v>576</v>
      </c>
      <c r="C186" s="5">
        <v>1</v>
      </c>
    </row>
    <row r="187" spans="2:3" ht="32.1">
      <c r="B187" s="5" t="s">
        <v>577</v>
      </c>
      <c r="C187" s="5">
        <v>1</v>
      </c>
    </row>
    <row r="188" spans="2:3" ht="15.95">
      <c r="B188" s="5" t="s">
        <v>543</v>
      </c>
      <c r="C188" s="5">
        <v>1</v>
      </c>
    </row>
    <row r="189" spans="2:3" ht="15.95">
      <c r="B189" s="5" t="s">
        <v>470</v>
      </c>
      <c r="C189" s="5">
        <v>0</v>
      </c>
    </row>
  </sheetData>
  <sheetProtection selectLockedCells="1"/>
  <hyperlinks>
    <hyperlink ref="E46" r:id="rId1" xr:uid="{AA0BA76A-AF6D-BB4D-8F3D-6919240CC729}"/>
    <hyperlink ref="E45" r:id="rId2" xr:uid="{E93C0646-A9AA-E74E-9EE1-D24E7BC0634E}"/>
    <hyperlink ref="E44" r:id="rId3" xr:uid="{1C7AEC10-EAA9-AE4D-B74B-750D7CA1E998}"/>
    <hyperlink ref="E48" r:id="rId4" xr:uid="{D7DB36FC-641A-B243-89A0-A73AE628A696}"/>
    <hyperlink ref="E49" r:id="rId5" xr:uid="{D7141BB5-9E0F-B449-8EEF-08B72D3973F3}"/>
    <hyperlink ref="E50" r:id="rId6" xr:uid="{AEEE0C91-D58A-7F45-8526-58FEFC621614}"/>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B1:N12"/>
  <sheetViews>
    <sheetView zoomScaleNormal="91" workbookViewId="0">
      <selection activeCell="D3" sqref="D3"/>
    </sheetView>
  </sheetViews>
  <sheetFormatPr defaultColWidth="9.140625" defaultRowHeight="15"/>
  <cols>
    <col min="1" max="1" width="3.42578125" style="1" customWidth="1"/>
    <col min="2" max="2" width="37.85546875" style="1" bestFit="1" customWidth="1"/>
    <col min="3" max="3" width="20.42578125" style="1" customWidth="1"/>
    <col min="4" max="4" width="53.42578125" style="1" customWidth="1"/>
    <col min="5" max="5" width="2.42578125" style="1" customWidth="1"/>
    <col min="6" max="6" width="47.42578125" style="1" customWidth="1"/>
    <col min="7" max="16384" width="9.140625" style="1"/>
  </cols>
  <sheetData>
    <row r="1" spans="2:14" ht="15.95" thickBot="1"/>
    <row r="2" spans="2:14" ht="33">
      <c r="B2" s="439" t="s">
        <v>3</v>
      </c>
      <c r="C2" s="440"/>
      <c r="D2" s="441"/>
    </row>
    <row r="3" spans="2:14" ht="26.1">
      <c r="B3" s="442" t="s">
        <v>4</v>
      </c>
      <c r="C3" s="443"/>
      <c r="D3" s="383"/>
      <c r="E3" s="32"/>
    </row>
    <row r="4" spans="2:14" ht="26.1">
      <c r="B4" s="442" t="s">
        <v>5</v>
      </c>
      <c r="C4" s="443"/>
      <c r="D4" s="383"/>
      <c r="E4" s="2"/>
    </row>
    <row r="5" spans="2:14" ht="26.1">
      <c r="B5" s="442" t="s">
        <v>6</v>
      </c>
      <c r="C5" s="443"/>
      <c r="D5" s="384"/>
      <c r="E5" s="32"/>
    </row>
    <row r="6" spans="2:14" ht="27">
      <c r="B6" s="444" t="s">
        <v>7</v>
      </c>
      <c r="C6" s="60" t="s">
        <v>8</v>
      </c>
      <c r="D6" s="383"/>
      <c r="E6" s="2"/>
    </row>
    <row r="7" spans="2:14" ht="27">
      <c r="B7" s="445"/>
      <c r="C7" s="60" t="s">
        <v>9</v>
      </c>
      <c r="D7" s="383"/>
      <c r="E7" s="2"/>
    </row>
    <row r="8" spans="2:14" ht="27.95" thickBot="1">
      <c r="B8" s="446"/>
      <c r="C8" s="61" t="s">
        <v>10</v>
      </c>
      <c r="D8" s="385"/>
      <c r="E8" s="2"/>
    </row>
    <row r="9" spans="2:14" ht="21" customHeight="1"/>
    <row r="10" spans="2:14" ht="36.950000000000003" customHeight="1">
      <c r="B10" s="447" t="s">
        <v>11</v>
      </c>
      <c r="C10" s="447"/>
      <c r="D10" s="447"/>
      <c r="E10" s="447"/>
      <c r="F10" s="447"/>
      <c r="G10" s="447"/>
      <c r="H10" s="447"/>
      <c r="I10" s="447"/>
      <c r="J10" s="62"/>
      <c r="K10" s="62"/>
      <c r="L10" s="62"/>
      <c r="M10" s="62"/>
      <c r="N10" s="62"/>
    </row>
    <row r="11" spans="2:14" ht="39" customHeight="1">
      <c r="B11" s="438" t="s">
        <v>12</v>
      </c>
      <c r="C11" s="438"/>
      <c r="D11" s="438"/>
      <c r="E11" s="438"/>
      <c r="F11" s="438"/>
      <c r="G11" s="438"/>
      <c r="H11" s="438"/>
      <c r="I11" s="438"/>
      <c r="J11" s="438"/>
      <c r="K11" s="438"/>
      <c r="L11" s="438"/>
      <c r="M11" s="438"/>
      <c r="N11" s="438"/>
    </row>
    <row r="12" spans="2:14" ht="21" customHeight="1">
      <c r="B12" s="31"/>
    </row>
  </sheetData>
  <sheetProtection algorithmName="SHA-512" hashValue="qPoR/bOJyXuEly5iMva03z2n3SGEP3uQfLdGlBfoNmyQIL/fzvgVPne7MYT5RP/vfT56L6uaknjXkQjO9nnqBg==" saltValue="7c8cJcIsyAu2yQptZo6JHg==" spinCount="100000" sheet="1" objects="1" selectLockedCells="1"/>
  <protectedRanges>
    <protectedRange sqref="D3:D8" name="Range1"/>
  </protectedRanges>
  <mergeCells count="7">
    <mergeCell ref="B11:N11"/>
    <mergeCell ref="B2:D2"/>
    <mergeCell ref="B3:C3"/>
    <mergeCell ref="B4:C4"/>
    <mergeCell ref="B5:C5"/>
    <mergeCell ref="B6:B8"/>
    <mergeCell ref="B10:I1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9DC65"/>
  </sheetPr>
  <dimension ref="A1:W102"/>
  <sheetViews>
    <sheetView tabSelected="1" topLeftCell="A19" zoomScaleNormal="100" workbookViewId="0">
      <selection activeCell="E24" sqref="E24"/>
    </sheetView>
  </sheetViews>
  <sheetFormatPr defaultColWidth="9.140625" defaultRowHeight="59.1"/>
  <cols>
    <col min="1" max="1" width="7.28515625" style="20" customWidth="1"/>
    <col min="2" max="3" width="58.85546875" style="3" customWidth="1"/>
    <col min="4" max="4" width="14.85546875" style="3" customWidth="1"/>
    <col min="5" max="5" width="25.85546875" style="3" customWidth="1"/>
    <col min="6" max="6" width="4.7109375" style="3" customWidth="1"/>
    <col min="7" max="7" width="0.140625" style="3" customWidth="1"/>
    <col min="8" max="8" width="80.85546875" style="33" customWidth="1"/>
    <col min="9" max="9" width="16.42578125" style="16" bestFit="1" customWidth="1"/>
    <col min="10" max="10" width="10" style="3" customWidth="1"/>
    <col min="11" max="11" width="24.140625" style="3" customWidth="1"/>
    <col min="12" max="12" width="4.28515625" style="3" customWidth="1"/>
    <col min="13" max="13" width="2.85546875" style="3" customWidth="1"/>
    <col min="14" max="16384" width="9.140625" style="3"/>
  </cols>
  <sheetData>
    <row r="1" spans="1:12" ht="12.75" customHeight="1" thickBot="1"/>
    <row r="2" spans="1:12" ht="54.95" customHeight="1">
      <c r="B2" s="448" t="s">
        <v>13</v>
      </c>
      <c r="C2" s="449"/>
      <c r="D2" s="43"/>
    </row>
    <row r="3" spans="1:12" ht="50.1" customHeight="1" thickBot="1">
      <c r="B3" s="453" t="s">
        <v>14</v>
      </c>
      <c r="C3" s="454"/>
      <c r="D3" s="23"/>
      <c r="H3" s="13"/>
      <c r="J3" s="6"/>
    </row>
    <row r="4" spans="1:12" ht="9" customHeight="1" thickBot="1">
      <c r="B4" s="7"/>
      <c r="C4" s="7"/>
      <c r="D4" s="7"/>
      <c r="E4" s="8"/>
      <c r="F4" s="8"/>
      <c r="G4" s="12"/>
      <c r="H4" s="14"/>
    </row>
    <row r="5" spans="1:12" ht="50.1" customHeight="1" thickBot="1">
      <c r="A5" s="64"/>
      <c r="B5" s="353" t="s">
        <v>15</v>
      </c>
      <c r="C5" s="354" t="s">
        <v>16</v>
      </c>
      <c r="D5" s="355" t="s">
        <v>17</v>
      </c>
      <c r="E5" s="354" t="s">
        <v>18</v>
      </c>
      <c r="F5" s="455" t="s">
        <v>19</v>
      </c>
      <c r="G5" s="456"/>
      <c r="H5" s="456"/>
      <c r="I5" s="354" t="s">
        <v>20</v>
      </c>
      <c r="J5" s="356" t="s">
        <v>21</v>
      </c>
      <c r="K5" s="65"/>
      <c r="L5" s="65"/>
    </row>
    <row r="6" spans="1:12" ht="50.1" customHeight="1" thickBot="1">
      <c r="A6" s="457" t="s">
        <v>22</v>
      </c>
      <c r="B6" s="458"/>
      <c r="C6" s="458"/>
      <c r="D6" s="458"/>
      <c r="E6" s="458"/>
      <c r="F6" s="458"/>
      <c r="G6" s="458"/>
      <c r="H6" s="458"/>
      <c r="I6" s="458"/>
      <c r="J6" s="459"/>
      <c r="K6" s="65"/>
      <c r="L6" s="65"/>
    </row>
    <row r="7" spans="1:12" ht="50.1" customHeight="1">
      <c r="A7" s="66" t="s">
        <v>23</v>
      </c>
      <c r="B7" s="67" t="s">
        <v>24</v>
      </c>
      <c r="C7" s="68" t="s">
        <v>25</v>
      </c>
      <c r="D7" s="69">
        <v>1</v>
      </c>
      <c r="E7" s="70"/>
      <c r="F7" s="71"/>
      <c r="G7" s="72" t="str">
        <f>IF(ISBLANK(H7), "Enter Text - Provide information on your monitoring approach", H7)</f>
        <v>Enter Text - Provide information on your monitoring approach</v>
      </c>
      <c r="H7" s="73"/>
      <c r="I7" s="17" t="str">
        <f>IF(OR(E7="No",AND(NOT(ISBLANK(E7)),NOT(ISBLANK(H7)))),"P","")</f>
        <v/>
      </c>
      <c r="J7" s="74">
        <f>IF(OR(E7="No",ISBLANK(E7)), 0, 1)</f>
        <v>0</v>
      </c>
      <c r="K7" s="65"/>
      <c r="L7" s="65"/>
    </row>
    <row r="8" spans="1:12" ht="50.1" customHeight="1">
      <c r="A8" s="66" t="s">
        <v>26</v>
      </c>
      <c r="B8" s="75" t="s">
        <v>27</v>
      </c>
      <c r="C8" s="76" t="s">
        <v>28</v>
      </c>
      <c r="D8" s="69">
        <v>1</v>
      </c>
      <c r="E8" s="77"/>
      <c r="F8" s="78"/>
      <c r="G8" s="72" t="str">
        <f>IF(ISBLANK(H8), "Enter Text - Provide details of the auditor and how regularly audits take place", H8)</f>
        <v>Enter Text - Provide details of the auditor and how regularly audits take place</v>
      </c>
      <c r="H8" s="73"/>
      <c r="I8" s="17" t="str">
        <f>IF(OR(E8="No",AND(NOT(ISBLANK(E8)),NOT(ISBLANK(H8)))),"P","")</f>
        <v/>
      </c>
      <c r="J8" s="80">
        <f>IF(OR(E8="No",ISBLANK(E8)), 0, 1)</f>
        <v>0</v>
      </c>
      <c r="K8" s="65"/>
      <c r="L8" s="65"/>
    </row>
    <row r="9" spans="1:12" ht="50.1" customHeight="1">
      <c r="A9" s="66" t="s">
        <v>29</v>
      </c>
      <c r="B9" s="81" t="s">
        <v>30</v>
      </c>
      <c r="C9" s="76" t="s">
        <v>31</v>
      </c>
      <c r="D9" s="69">
        <v>1</v>
      </c>
      <c r="E9" s="77"/>
      <c r="F9" s="78"/>
      <c r="G9" s="82" t="str">
        <f>IF(ISBLANK(H9), "Enter Text - Provide details of the action plan", H9)</f>
        <v>Enter Text - Provide details of the action plan</v>
      </c>
      <c r="H9" s="79"/>
      <c r="I9" s="17" t="str">
        <f>IF(OR(E9="No",AND(NOT(ISBLANK(E9)),NOT(ISBLANK(H9)))),"P","")</f>
        <v/>
      </c>
      <c r="J9" s="80">
        <f>IF(OR(E9="No",ISBLANK(E9)), 0, 1)</f>
        <v>0</v>
      </c>
      <c r="K9" s="65"/>
      <c r="L9" s="65"/>
    </row>
    <row r="10" spans="1:12" ht="50.1" customHeight="1" thickBot="1">
      <c r="A10" s="66" t="s">
        <v>32</v>
      </c>
      <c r="B10" s="83" t="s">
        <v>33</v>
      </c>
      <c r="C10" s="84" t="s">
        <v>34</v>
      </c>
      <c r="D10" s="85">
        <v>1</v>
      </c>
      <c r="E10" s="86"/>
      <c r="F10" s="87"/>
      <c r="G10" s="88" t="str">
        <f>IF(ISBLANK(H10), "Enter Text - Details on where and how targets are displayed", H10)</f>
        <v>Enter Text - Details on where and how targets are displayed</v>
      </c>
      <c r="H10" s="79"/>
      <c r="I10" s="17" t="str">
        <f>IF(OR(E10="No",AND(NOT(ISBLANK(E10)),NOT(ISBLANK(H10)))),"P","")</f>
        <v/>
      </c>
      <c r="J10" s="89">
        <f>IF(OR(E10="No",ISBLANK(E10)), 0, 1)</f>
        <v>0</v>
      </c>
      <c r="K10" s="65"/>
      <c r="L10" s="65"/>
    </row>
    <row r="11" spans="1:12" s="19" customFormat="1" ht="50.1" customHeight="1" thickBot="1">
      <c r="A11" s="450" t="s">
        <v>35</v>
      </c>
      <c r="B11" s="451"/>
      <c r="C11" s="451"/>
      <c r="D11" s="451"/>
      <c r="E11" s="451"/>
      <c r="F11" s="451"/>
      <c r="G11" s="451"/>
      <c r="H11" s="451"/>
      <c r="I11" s="451"/>
      <c r="J11" s="452"/>
      <c r="K11" s="90"/>
      <c r="L11" s="90"/>
    </row>
    <row r="12" spans="1:12" ht="50.1" customHeight="1">
      <c r="A12" s="66" t="s">
        <v>36</v>
      </c>
      <c r="B12" s="91" t="s">
        <v>37</v>
      </c>
      <c r="C12" s="68" t="s">
        <v>38</v>
      </c>
      <c r="D12" s="69">
        <v>1</v>
      </c>
      <c r="E12" s="392"/>
      <c r="F12" s="71"/>
      <c r="G12" s="82" t="str">
        <f>IF(ISBLANK(H12), "Enter Text - Provide details of who leads the training, dates of last sessions and to which parts of the business", H12)</f>
        <v>Enter Text - Provide details of who leads the training, dates of last sessions and to which parts of the business</v>
      </c>
      <c r="H12" s="79"/>
      <c r="I12" s="17" t="str">
        <f>IF(OR(E12="No",AND(NOT(ISBLANK(E12)),NOT(ISBLANK(H12)))),"P","")</f>
        <v/>
      </c>
      <c r="J12" s="80">
        <f>IF(OR(E12="No",ISBLANK(E12)), 0, 1)</f>
        <v>0</v>
      </c>
      <c r="K12" s="92"/>
      <c r="L12" s="65"/>
    </row>
    <row r="13" spans="1:12" ht="50.1" customHeight="1">
      <c r="A13" s="66" t="s">
        <v>39</v>
      </c>
      <c r="B13" s="76" t="s">
        <v>40</v>
      </c>
      <c r="C13" s="76" t="s">
        <v>41</v>
      </c>
      <c r="D13" s="69">
        <v>1</v>
      </c>
      <c r="E13" s="392"/>
      <c r="F13" s="78"/>
      <c r="G13" s="93" t="str">
        <f>IF(ISBLANK(H13), "Enter Text - How are objectives incorporated into staff personal objectives?", H13)</f>
        <v>Enter Text - How are objectives incorporated into staff personal objectives?</v>
      </c>
      <c r="H13" s="79"/>
      <c r="I13" s="17" t="str">
        <f>IF(OR(E13="No",AND(NOT(ISBLANK(E13)),NOT(ISBLANK(H13)))),"P","")</f>
        <v/>
      </c>
      <c r="J13" s="80">
        <f>IF(OR(E13="No",ISBLANK(E13)), 0, 1)</f>
        <v>0</v>
      </c>
      <c r="K13" s="65"/>
      <c r="L13" s="65"/>
    </row>
    <row r="14" spans="1:12" ht="50.1" customHeight="1">
      <c r="A14" s="66" t="s">
        <v>42</v>
      </c>
      <c r="B14" s="76" t="s">
        <v>43</v>
      </c>
      <c r="C14" s="76" t="s">
        <v>44</v>
      </c>
      <c r="D14" s="69">
        <v>1</v>
      </c>
      <c r="E14" s="392"/>
      <c r="F14" s="78"/>
      <c r="G14" s="93" t="str">
        <f>IF(ISBLANK(H14), "Enter Text - Provide name and job title of responsible person, and list their environmental responsibilities", H14)</f>
        <v>Enter Text - Provide name and job title of responsible person, and list their environmental responsibilities</v>
      </c>
      <c r="H14" s="79"/>
      <c r="I14" s="17" t="str">
        <f>IF(OR(E14="No",AND(NOT(ISBLANK(E14)),NOT(ISBLANK(H14)))),"P","")</f>
        <v/>
      </c>
      <c r="J14" s="80">
        <f>IF(OR(E14="No",ISBLANK(E14)), 0, 1)</f>
        <v>0</v>
      </c>
      <c r="K14" s="65"/>
      <c r="L14" s="65"/>
    </row>
    <row r="15" spans="1:12" ht="50.1" customHeight="1" thickBot="1">
      <c r="A15" s="66" t="s">
        <v>45</v>
      </c>
      <c r="B15" s="94" t="s">
        <v>46</v>
      </c>
      <c r="C15" s="84" t="s">
        <v>47</v>
      </c>
      <c r="D15" s="85">
        <v>1</v>
      </c>
      <c r="E15" s="393"/>
      <c r="F15" s="87"/>
      <c r="G15" s="88" t="str">
        <f>IF(ISBLANK(H15), "Enter Text - Provide details of which senior managers and what targets are linked to pay", H15)</f>
        <v>Enter Text - Provide details of which senior managers and what targets are linked to pay</v>
      </c>
      <c r="H15" s="79"/>
      <c r="I15" s="17" t="str">
        <f>IF(OR(E15="No",AND(NOT(ISBLANK(E15)),NOT(ISBLANK(H15)))),"P","")</f>
        <v/>
      </c>
      <c r="J15" s="89">
        <f>IF(OR(E15="No",ISBLANK(E15)), 0, 1)</f>
        <v>0</v>
      </c>
      <c r="K15" s="65"/>
      <c r="L15" s="65"/>
    </row>
    <row r="16" spans="1:12" ht="50.1" customHeight="1" thickBot="1">
      <c r="A16" s="450" t="s">
        <v>48</v>
      </c>
      <c r="B16" s="451"/>
      <c r="C16" s="451"/>
      <c r="D16" s="451"/>
      <c r="E16" s="451"/>
      <c r="F16" s="451"/>
      <c r="G16" s="451"/>
      <c r="H16" s="451"/>
      <c r="I16" s="451"/>
      <c r="J16" s="452"/>
      <c r="K16" s="65"/>
      <c r="L16" s="65"/>
    </row>
    <row r="17" spans="1:13" ht="50.1" customHeight="1">
      <c r="A17" s="66" t="s">
        <v>49</v>
      </c>
      <c r="B17" s="67" t="s">
        <v>50</v>
      </c>
      <c r="C17" s="68" t="s">
        <v>51</v>
      </c>
      <c r="D17" s="69">
        <v>1</v>
      </c>
      <c r="E17" s="394"/>
      <c r="F17" s="78"/>
      <c r="G17" s="82" t="str">
        <f>IF(ISBLANK(H17), "Enter Text - How are potential impacts recorded; how frequently; and by whom?", H17)</f>
        <v>Enter Text - How are potential impacts recorded; how frequently; and by whom?</v>
      </c>
      <c r="H17" s="73"/>
      <c r="I17" s="17" t="str">
        <f t="shared" ref="I17:I22" si="0">IF(OR(E17="No",AND(NOT(ISBLANK(E17)),NOT(ISBLANK(H17)))),"P","")</f>
        <v/>
      </c>
      <c r="J17" s="74">
        <f t="shared" ref="J17:J22" si="1">IF(OR(E17="No",ISBLANK(E17)), 0, 1)</f>
        <v>0</v>
      </c>
      <c r="K17" s="65"/>
      <c r="L17" s="65"/>
    </row>
    <row r="18" spans="1:13" ht="50.1" customHeight="1">
      <c r="A18" s="66" t="s">
        <v>52</v>
      </c>
      <c r="B18" s="75" t="s">
        <v>53</v>
      </c>
      <c r="C18" s="76" t="s">
        <v>54</v>
      </c>
      <c r="D18" s="69">
        <v>1</v>
      </c>
      <c r="E18" s="392"/>
      <c r="F18" s="87"/>
      <c r="G18" s="88" t="str">
        <f>IF(ISBLANK(H18), "Enter Text - Provide details and submit copy of certification separately", H18)</f>
        <v>Enter Text - Provide details and submit copy of certification separately</v>
      </c>
      <c r="H18" s="79"/>
      <c r="I18" s="17" t="str">
        <f t="shared" si="0"/>
        <v/>
      </c>
      <c r="J18" s="80">
        <f t="shared" si="1"/>
        <v>0</v>
      </c>
      <c r="K18" s="65"/>
      <c r="L18" s="65"/>
    </row>
    <row r="19" spans="1:13" ht="50.1" customHeight="1">
      <c r="A19" s="66" t="s">
        <v>55</v>
      </c>
      <c r="B19" s="76" t="s">
        <v>56</v>
      </c>
      <c r="C19" s="76" t="s">
        <v>57</v>
      </c>
      <c r="D19" s="69">
        <v>1</v>
      </c>
      <c r="E19" s="392"/>
      <c r="F19" s="78"/>
      <c r="G19" s="93" t="str">
        <f>IF(ISBLANK(H19), "Enter Text - Summarise the findings from the assessment", H19)</f>
        <v>Enter Text - Summarise the findings from the assessment</v>
      </c>
      <c r="H19" s="79"/>
      <c r="I19" s="17" t="str">
        <f t="shared" si="0"/>
        <v/>
      </c>
      <c r="J19" s="80">
        <f t="shared" si="1"/>
        <v>0</v>
      </c>
      <c r="K19" s="65"/>
      <c r="L19" s="65"/>
    </row>
    <row r="20" spans="1:13" ht="60" customHeight="1">
      <c r="A20" s="66" t="s">
        <v>58</v>
      </c>
      <c r="B20" s="76" t="s">
        <v>59</v>
      </c>
      <c r="C20" s="76" t="s">
        <v>60</v>
      </c>
      <c r="D20" s="69">
        <v>1</v>
      </c>
      <c r="E20" s="392"/>
      <c r="F20" s="78"/>
      <c r="G20" s="93" t="str">
        <f>IF(ISBLANK(H20), "Enter Text - Summarise the findings from the assessment", H20)</f>
        <v>Enter Text - Summarise the findings from the assessment</v>
      </c>
      <c r="H20" s="95"/>
      <c r="I20" s="17" t="str">
        <f>IF(OR(E20="No",AND(NOT(ISBLANK(E20)),NOT(ISBLANK(H20)))),"P","")</f>
        <v/>
      </c>
      <c r="J20" s="80">
        <f t="shared" si="1"/>
        <v>0</v>
      </c>
      <c r="K20" s="65"/>
      <c r="L20" s="65"/>
    </row>
    <row r="21" spans="1:13" ht="50.1" customHeight="1">
      <c r="A21" s="66" t="s">
        <v>61</v>
      </c>
      <c r="B21" s="75" t="s">
        <v>62</v>
      </c>
      <c r="C21" s="76" t="s">
        <v>63</v>
      </c>
      <c r="D21" s="69">
        <v>1</v>
      </c>
      <c r="E21" s="392"/>
      <c r="F21" s="78"/>
      <c r="G21" s="93" t="str">
        <f xml:space="preserve"> IF(ISBLANK(H21), "Enter Text - Share evidence of your work undertaken with suppliers",H21)</f>
        <v>Enter Text - Share evidence of your work undertaken with suppliers</v>
      </c>
      <c r="H21" s="79"/>
      <c r="I21" s="17" t="str">
        <f>IF(OR(E21="No",AND(NOT(ISBLANK(E21)),NOT(ISBLANK(H21)))),"P","")</f>
        <v/>
      </c>
      <c r="J21" s="80">
        <f t="shared" si="1"/>
        <v>0</v>
      </c>
      <c r="K21" s="65"/>
      <c r="L21" s="65"/>
    </row>
    <row r="22" spans="1:13" ht="50.1" customHeight="1">
      <c r="A22" s="66" t="s">
        <v>64</v>
      </c>
      <c r="B22" s="96" t="s">
        <v>65</v>
      </c>
      <c r="C22" s="96" t="s">
        <v>66</v>
      </c>
      <c r="D22" s="85">
        <v>1</v>
      </c>
      <c r="E22" s="393"/>
      <c r="F22" s="78"/>
      <c r="G22" s="88" t="str">
        <f>IF(ISBLANK(H22), "Enter Text - What actions are you taking?", H22)</f>
        <v>Enter Text - What actions are you taking?</v>
      </c>
      <c r="H22" s="97"/>
      <c r="I22" s="17" t="str">
        <f t="shared" si="0"/>
        <v/>
      </c>
      <c r="J22" s="89">
        <f t="shared" si="1"/>
        <v>0</v>
      </c>
      <c r="K22" s="65"/>
      <c r="L22" s="65"/>
    </row>
    <row r="23" spans="1:13" ht="69.95" customHeight="1">
      <c r="A23" s="66" t="s">
        <v>67</v>
      </c>
      <c r="B23" s="96" t="s">
        <v>68</v>
      </c>
      <c r="C23" s="96" t="s">
        <v>69</v>
      </c>
      <c r="D23" s="98">
        <v>2</v>
      </c>
      <c r="E23" s="392"/>
      <c r="F23" s="78"/>
      <c r="G23" s="88" t="str">
        <f>IF(ISBLANK(H23), "Enter Text - Please specify which certification(s) and submit a copy/ies separately. For Organic, please specify according to which national or international regulation", H23)</f>
        <v>Enter Text - Please specify which certification(s) and submit a copy/ies separately. For Organic, please specify according to which national or international regulation</v>
      </c>
      <c r="H23" s="97"/>
      <c r="I23" s="17" t="str">
        <f>IF(OR(E23="No - &lt;50%",AND(NOT(ISBLANK(E23)),NOT(ISBLANK(H23)))),"P","")</f>
        <v/>
      </c>
      <c r="J23" s="100">
        <f>IF(OR(E23="No - &lt;50%",ISBLANK(E23)),0,IF(E23="Yes - &gt;80%",2,IF(E23="Yes - 50-80%",1)))</f>
        <v>0</v>
      </c>
      <c r="K23" s="65"/>
      <c r="L23" s="65"/>
    </row>
    <row r="24" spans="1:13" ht="50.1" customHeight="1">
      <c r="A24" s="66" t="s">
        <v>70</v>
      </c>
      <c r="B24" s="96" t="s">
        <v>71</v>
      </c>
      <c r="C24" s="96" t="s">
        <v>72</v>
      </c>
      <c r="D24" s="100">
        <v>2</v>
      </c>
      <c r="E24" s="394"/>
      <c r="F24" s="78"/>
      <c r="G24" s="88" t="str">
        <f>IF(ISBLANK(H24), "Enter Text - Please provide information on proportion and source of renewables", H24)</f>
        <v>Enter Text - Please provide information on proportion and source of renewables</v>
      </c>
      <c r="H24" s="97"/>
      <c r="I24" s="17" t="str">
        <f>IF(OR(E24="No - 0%",AND(NOT(ISBLANK(E24)),NOT(ISBLANK(H24)))),"P","")</f>
        <v/>
      </c>
      <c r="J24" s="100">
        <f>IF(OR(E24="No - 0%",ISBLANK(E24)),0,IF(E24="Yes - &gt;80%",2,IF(E24="Yes - 30-80%",1,IF(E24="Yes - &lt;30%",0.5,0))))</f>
        <v>0</v>
      </c>
      <c r="K24" s="90"/>
      <c r="L24" s="65"/>
    </row>
    <row r="25" spans="1:13" s="19" customFormat="1" ht="50.1" customHeight="1" thickBot="1">
      <c r="A25" s="450" t="s">
        <v>73</v>
      </c>
      <c r="B25" s="451"/>
      <c r="C25" s="451"/>
      <c r="D25" s="451"/>
      <c r="E25" s="451"/>
      <c r="F25" s="451"/>
      <c r="G25" s="451"/>
      <c r="H25" s="451"/>
      <c r="I25" s="451"/>
      <c r="J25" s="452"/>
      <c r="K25" s="90"/>
      <c r="L25" s="90"/>
    </row>
    <row r="26" spans="1:13" ht="50.1" customHeight="1">
      <c r="A26" s="101" t="s">
        <v>74</v>
      </c>
      <c r="B26" s="67" t="s">
        <v>75</v>
      </c>
      <c r="C26" s="68" t="s">
        <v>76</v>
      </c>
      <c r="D26" s="69">
        <v>1</v>
      </c>
      <c r="E26" s="394"/>
      <c r="F26" s="78"/>
      <c r="G26" s="88" t="str">
        <f>IF(ISBLANK(H26), "Enter Text - Specify the responsible director, and send copy of policy with submission", H26)</f>
        <v>Enter Text - Specify the responsible director, and send copy of policy with submission</v>
      </c>
      <c r="H26" s="97"/>
      <c r="I26" s="17" t="str">
        <f>IF(OR(E26="No",AND(NOT(ISBLANK(E26)),NOT(ISBLANK(H26)))),"P","")</f>
        <v/>
      </c>
      <c r="J26" s="74">
        <f>IF(OR(E26="No",ISBLANK(E26)), 0, 1)</f>
        <v>0</v>
      </c>
      <c r="K26" s="65"/>
      <c r="L26" s="65"/>
    </row>
    <row r="27" spans="1:13" ht="50.1" customHeight="1">
      <c r="A27" s="377" t="s">
        <v>77</v>
      </c>
      <c r="B27" s="75" t="s">
        <v>78</v>
      </c>
      <c r="C27" s="76" t="s">
        <v>79</v>
      </c>
      <c r="D27" s="69">
        <v>1</v>
      </c>
      <c r="E27" s="392"/>
      <c r="F27" s="78"/>
      <c r="G27" s="93" t="str">
        <f>IF(ISBLANK(H27), "Enter Text - If yes please write and explain how sustainability is incorporated", H27)</f>
        <v>Enter Text - If yes please write and explain how sustainability is incorporated</v>
      </c>
      <c r="H27" s="79"/>
      <c r="I27" s="30" t="str">
        <f>IF(OR(E27="No",AND(NOT(ISBLANK(E27)),NOT(ISBLANK(H27)))),"P","")</f>
        <v/>
      </c>
      <c r="J27" s="80">
        <f>IF(ISBLANK(E27),0,VLOOKUP(E27,Lists!B:C,2,FALSE))</f>
        <v>0</v>
      </c>
      <c r="K27" s="65"/>
      <c r="L27" s="65"/>
    </row>
    <row r="28" spans="1:13" ht="24.95" customHeight="1" thickBot="1">
      <c r="A28" s="102"/>
      <c r="B28" s="65"/>
      <c r="C28" s="65"/>
      <c r="D28" s="65"/>
      <c r="E28" s="65"/>
      <c r="F28" s="65"/>
      <c r="G28" s="65"/>
      <c r="H28" s="103"/>
      <c r="I28" s="104"/>
      <c r="J28" s="105">
        <f>SUM(J1:J27)</f>
        <v>0</v>
      </c>
      <c r="K28" s="106" t="s">
        <v>80</v>
      </c>
      <c r="L28" s="107">
        <f>SUM(D7:D10,D12:D15,D17:D24,D26:D27)</f>
        <v>20</v>
      </c>
      <c r="M28" s="27" t="s">
        <v>81</v>
      </c>
    </row>
    <row r="29" spans="1:13" ht="24.75" customHeight="1" thickTop="1">
      <c r="A29" s="102"/>
      <c r="B29" s="389" t="s">
        <v>82</v>
      </c>
      <c r="C29" s="65"/>
      <c r="D29" s="65"/>
      <c r="E29" s="108"/>
      <c r="F29" s="108"/>
      <c r="G29" s="108"/>
      <c r="H29" s="103"/>
      <c r="I29" s="109"/>
      <c r="J29" s="110">
        <f>J28/L28</f>
        <v>0</v>
      </c>
      <c r="K29" s="111" t="s">
        <v>83</v>
      </c>
      <c r="L29" s="65"/>
    </row>
    <row r="30" spans="1:13" ht="17.100000000000001" customHeight="1">
      <c r="A30" s="62"/>
      <c r="B30" s="390" t="s">
        <v>84</v>
      </c>
      <c r="C30" s="65"/>
      <c r="D30" s="62"/>
      <c r="E30" s="62"/>
      <c r="F30" s="62"/>
      <c r="G30" s="62"/>
      <c r="H30" s="62"/>
      <c r="I30" s="62"/>
      <c r="J30" s="62"/>
      <c r="K30" s="65"/>
      <c r="L30" s="65"/>
    </row>
    <row r="31" spans="1:13" ht="15.95">
      <c r="A31" s="62"/>
      <c r="B31" s="390" t="s">
        <v>85</v>
      </c>
      <c r="C31" s="65"/>
      <c r="D31" s="62"/>
      <c r="E31" s="62"/>
      <c r="F31" s="62"/>
      <c r="G31" s="62"/>
      <c r="H31" s="62"/>
      <c r="I31" s="62"/>
      <c r="J31" s="62"/>
      <c r="K31" s="65"/>
      <c r="L31" s="65"/>
    </row>
    <row r="32" spans="1:13" ht="15.95">
      <c r="A32" s="62"/>
      <c r="B32" s="390" t="s">
        <v>86</v>
      </c>
      <c r="C32" s="65"/>
      <c r="D32" s="62"/>
      <c r="E32" s="62"/>
      <c r="F32" s="62"/>
      <c r="G32" s="62"/>
      <c r="H32" s="62"/>
      <c r="I32" s="62"/>
      <c r="J32" s="62"/>
      <c r="K32" s="65"/>
      <c r="L32" s="65"/>
    </row>
    <row r="33" spans="1:12" ht="15.95">
      <c r="A33" s="62"/>
      <c r="B33" s="390" t="s">
        <v>87</v>
      </c>
      <c r="C33" s="65"/>
      <c r="D33" s="62"/>
      <c r="E33" s="62"/>
      <c r="F33" s="62"/>
      <c r="G33" s="62"/>
      <c r="H33" s="62"/>
      <c r="I33" s="62"/>
      <c r="J33" s="62"/>
      <c r="K33" s="65"/>
      <c r="L33" s="65"/>
    </row>
    <row r="34" spans="1:12" ht="14.1" customHeight="1">
      <c r="A34" s="62"/>
      <c r="B34" s="390" t="s">
        <v>88</v>
      </c>
      <c r="C34" s="65"/>
      <c r="D34" s="62"/>
      <c r="E34" s="62"/>
      <c r="F34" s="62"/>
      <c r="G34" s="62"/>
      <c r="H34" s="62"/>
      <c r="I34" s="62"/>
      <c r="J34" s="62"/>
      <c r="K34" s="65"/>
      <c r="L34" s="65"/>
    </row>
    <row r="35" spans="1:12" ht="15.95" customHeight="1">
      <c r="A35" s="65"/>
      <c r="B35" s="391" t="s">
        <v>89</v>
      </c>
      <c r="C35" s="65"/>
      <c r="D35" s="65"/>
      <c r="E35" s="65"/>
      <c r="F35" s="65"/>
      <c r="G35" s="65"/>
      <c r="H35" s="65"/>
      <c r="I35" s="65"/>
      <c r="J35" s="65"/>
      <c r="K35" s="65"/>
      <c r="L35" s="65"/>
    </row>
    <row r="36" spans="1:12" ht="45" customHeight="1">
      <c r="A36" s="65"/>
      <c r="B36" s="65"/>
      <c r="C36" s="65"/>
      <c r="D36" s="65"/>
      <c r="E36" s="65"/>
      <c r="F36" s="65"/>
      <c r="G36" s="65"/>
      <c r="H36" s="65"/>
      <c r="I36" s="65"/>
      <c r="J36" s="65"/>
      <c r="K36" s="65"/>
      <c r="L36" s="65"/>
    </row>
    <row r="37" spans="1:12" ht="15">
      <c r="A37" s="3"/>
      <c r="H37" s="3"/>
      <c r="I37" s="3"/>
    </row>
    <row r="38" spans="1:12" ht="15">
      <c r="A38" s="3"/>
      <c r="H38" s="3"/>
      <c r="I38" s="3"/>
    </row>
    <row r="39" spans="1:12" ht="15">
      <c r="A39" s="3"/>
      <c r="H39" s="3"/>
      <c r="I39" s="3"/>
    </row>
    <row r="40" spans="1:12" ht="15">
      <c r="A40" s="3"/>
      <c r="H40" s="3"/>
      <c r="I40" s="3"/>
    </row>
    <row r="41" spans="1:12" ht="15">
      <c r="A41" s="3"/>
      <c r="H41" s="3"/>
      <c r="I41" s="3"/>
    </row>
    <row r="101" spans="23:23">
      <c r="W101" s="4"/>
    </row>
    <row r="102" spans="23:23">
      <c r="W102" s="4"/>
    </row>
  </sheetData>
  <sheetProtection algorithmName="SHA-512" hashValue="ey+g3klw6fWww2fNhTAJBEucHlPmC8DakCEeCDdn2BKL+9Upm+uo+t/QfCvyF9bJLiUSCwD1xcsE043qY/bVhw==" saltValue="7Kal4fnDp1Ad2UkSPDC58A==" spinCount="100000" sheet="1" objects="1" selectLockedCells="1"/>
  <protectedRanges>
    <protectedRange sqref="G17:G24 G12:G15 G7:G10 G31:G33 G26:G27" name="Range1_1"/>
    <protectedRange sqref="H26 H31" name="Range1_2"/>
    <protectedRange sqref="H15" name="Range1_3"/>
    <protectedRange sqref="E24" name="Range1_2_1"/>
  </protectedRanges>
  <mergeCells count="7">
    <mergeCell ref="B2:C2"/>
    <mergeCell ref="A16:J16"/>
    <mergeCell ref="A25:J25"/>
    <mergeCell ref="B3:C3"/>
    <mergeCell ref="F5:H5"/>
    <mergeCell ref="A11:J11"/>
    <mergeCell ref="A6:J6"/>
  </mergeCells>
  <phoneticPr fontId="25" type="noConversion"/>
  <conditionalFormatting sqref="E27:F27 E7:F10 E12:F14 E17:F17 E15 E19:F22 E18 E26">
    <cfRule type="containsText" dxfId="320" priority="32" operator="containsText" text="no">
      <formula>NOT(ISERROR(SEARCH("no",E7)))</formula>
    </cfRule>
    <cfRule type="containsText" dxfId="319" priority="39" operator="containsText" text="yes">
      <formula>NOT(ISERROR(SEARCH("yes",E7)))</formula>
    </cfRule>
  </conditionalFormatting>
  <conditionalFormatting sqref="J29">
    <cfRule type="cellIs" dxfId="318" priority="25" operator="lessThan">
      <formula>0.5</formula>
    </cfRule>
    <cfRule type="cellIs" dxfId="317" priority="26" operator="between">
      <formula>0.5</formula>
      <formula>0.69</formula>
    </cfRule>
    <cfRule type="cellIs" dxfId="316" priority="27" operator="between">
      <formula>0.7</formula>
      <formula>0.84</formula>
    </cfRule>
    <cfRule type="cellIs" dxfId="315" priority="28" operator="greaterThan">
      <formula>0.84</formula>
    </cfRule>
  </conditionalFormatting>
  <conditionalFormatting sqref="E40:F40">
    <cfRule type="containsText" dxfId="314" priority="17" operator="containsText" text="no">
      <formula>NOT(ISERROR(SEARCH("no",E40)))</formula>
    </cfRule>
    <cfRule type="containsText" dxfId="313" priority="18" operator="containsText" text="yes">
      <formula>NOT(ISERROR(SEARCH("yes",E40)))</formula>
    </cfRule>
  </conditionalFormatting>
  <conditionalFormatting sqref="E37:F39">
    <cfRule type="containsText" dxfId="312" priority="19" operator="containsText" text="no">
      <formula>NOT(ISERROR(SEARCH("no",E37)))</formula>
    </cfRule>
    <cfRule type="containsText" dxfId="311" priority="20" operator="containsText" text="yes">
      <formula>NOT(ISERROR(SEARCH("yes",E37)))</formula>
    </cfRule>
  </conditionalFormatting>
  <conditionalFormatting sqref="E23">
    <cfRule type="containsText" dxfId="310" priority="15" operator="containsText" text="no">
      <formula>NOT(ISERROR(SEARCH("no",E23)))</formula>
    </cfRule>
    <cfRule type="containsText" dxfId="309" priority="16" operator="containsText" text="yes">
      <formula>NOT(ISERROR(SEARCH("yes",E23)))</formula>
    </cfRule>
  </conditionalFormatting>
  <conditionalFormatting sqref="E24">
    <cfRule type="containsText" dxfId="308" priority="13" operator="containsText" text="yes">
      <formula>NOT(ISERROR(SEARCH("yes",E24)))</formula>
    </cfRule>
    <cfRule type="containsText" dxfId="307" priority="14" operator="containsText" text="no">
      <formula>NOT(ISERROR(SEARCH("no",E24)))</formula>
    </cfRule>
  </conditionalFormatting>
  <conditionalFormatting sqref="F24">
    <cfRule type="containsText" dxfId="306" priority="11" operator="containsText" text="no">
      <formula>NOT(ISERROR(SEARCH("no",F24)))</formula>
    </cfRule>
    <cfRule type="containsText" dxfId="305" priority="12" operator="containsText" text="yes">
      <formula>NOT(ISERROR(SEARCH("yes",F24)))</formula>
    </cfRule>
  </conditionalFormatting>
  <conditionalFormatting sqref="F24">
    <cfRule type="containsText" dxfId="304" priority="9" operator="containsText" text="no">
      <formula>NOT(ISERROR(SEARCH("no",F24)))</formula>
    </cfRule>
    <cfRule type="containsText" dxfId="303" priority="10" operator="containsText" text="yes">
      <formula>NOT(ISERROR(SEARCH("yes",F24)))</formula>
    </cfRule>
  </conditionalFormatting>
  <conditionalFormatting sqref="F23">
    <cfRule type="containsText" dxfId="302" priority="7" operator="containsText" text="no">
      <formula>NOT(ISERROR(SEARCH("no",F23)))</formula>
    </cfRule>
    <cfRule type="containsText" dxfId="301" priority="8" operator="containsText" text="yes">
      <formula>NOT(ISERROR(SEARCH("yes",F23)))</formula>
    </cfRule>
  </conditionalFormatting>
  <conditionalFormatting sqref="F15">
    <cfRule type="containsText" dxfId="300" priority="5" operator="containsText" text="no">
      <formula>NOT(ISERROR(SEARCH("no",F15)))</formula>
    </cfRule>
    <cfRule type="containsText" dxfId="299" priority="6" operator="containsText" text="yes">
      <formula>NOT(ISERROR(SEARCH("yes",F15)))</formula>
    </cfRule>
  </conditionalFormatting>
  <conditionalFormatting sqref="F18">
    <cfRule type="containsText" dxfId="298" priority="3" operator="containsText" text="no">
      <formula>NOT(ISERROR(SEARCH("no",F18)))</formula>
    </cfRule>
    <cfRule type="containsText" dxfId="297" priority="4" operator="containsText" text="yes">
      <formula>NOT(ISERROR(SEARCH("yes",F18)))</formula>
    </cfRule>
  </conditionalFormatting>
  <conditionalFormatting sqref="F26">
    <cfRule type="containsText" dxfId="296" priority="1" operator="containsText" text="no">
      <formula>NOT(ISERROR(SEARCH("no",F26)))</formula>
    </cfRule>
    <cfRule type="containsText" dxfId="295" priority="2" operator="containsText" text="yes">
      <formula>NOT(ISERROR(SEARCH("yes",F26)))</formula>
    </cfRule>
  </conditionalFormatting>
  <dataValidations count="1">
    <dataValidation allowBlank="1" showErrorMessage="1" sqref="F7:F10 F12:F15 F17:F24 F42:F1048576 F1:F5 F26:F29" xr:uid="{00000000-0002-0000-0200-000000000000}"/>
  </dataValidations>
  <hyperlinks>
    <hyperlink ref="B32" r:id="rId1" display="Yes - Rainforest Alliance" xr:uid="{D14B68AA-309C-624C-822C-E8B2A38ABAE6}"/>
    <hyperlink ref="B31" r:id="rId2" display="Yes - Fairtrade International" xr:uid="{F5AC9B35-F8CD-9D43-A62C-E7EB340010AF}"/>
    <hyperlink ref="B33" r:id="rId3" display="Yes - FairWild" xr:uid="{E6E71A3A-CD70-9642-94D7-D47F9EA4B597}"/>
    <hyperlink ref="B34" r:id="rId4" display="Yes - Global Gap" xr:uid="{C2C20BB0-FFA7-A744-A067-029D8367F074}"/>
    <hyperlink ref="B35" r:id="rId5" display="Yes - Red Tractor" xr:uid="{E84E097A-1680-7540-90C8-D1272E3D46C1}"/>
    <hyperlink ref="B30" r:id="rId6" display="Yes - SAI Farm Sustainability Assessment" xr:uid="{A34F3212-DC2B-684B-B6F9-10271B2BB991}"/>
  </hyperlinks>
  <pageMargins left="0.7" right="0.7" top="0.75" bottom="0.75" header="0.3" footer="0.3"/>
  <pageSetup paperSize="9" orientation="portrait" r:id="rId7"/>
  <drawing r:id="rId8"/>
  <extLst>
    <ext xmlns:x14="http://schemas.microsoft.com/office/spreadsheetml/2009/9/main" uri="{78C0D931-6437-407d-A8EE-F0AAD7539E65}">
      <x14:conditionalFormattings>
        <x14:conditionalFormatting xmlns:xm="http://schemas.microsoft.com/office/excel/2006/main">
          <x14:cfRule type="cellIs" priority="52" operator="equal" id="{E20004BA-B374-48B7-BCC7-F26EBD8505F5}">
            <xm:f>Lists!$I$4</xm:f>
            <x14:dxf>
              <border>
                <left/>
                <right/>
                <top/>
                <bottom/>
                <vertical/>
                <horizontal/>
              </border>
            </x14:dxf>
          </x14:cfRule>
          <x14:cfRule type="cellIs" priority="53" operator="equal" id="{D4352F1D-1CF6-4162-976B-D4022202A56A}">
            <xm:f>Lists!$I$3</xm:f>
            <x14:dxf>
              <fill>
                <patternFill>
                  <bgColor theme="9" tint="0.79998168889431442"/>
                </patternFill>
              </fill>
              <border>
                <left/>
                <right/>
                <top/>
                <bottom/>
                <vertical/>
                <horizontal/>
              </border>
            </x14:dxf>
          </x14:cfRule>
          <x14:cfRule type="cellIs" priority="54" operator="equal" id="{9070AA90-D039-46CE-A8A7-35A6CF6A7255}">
            <xm:f>Lists!$I$2</xm:f>
            <x14:dxf>
              <fill>
                <patternFill>
                  <bgColor theme="9" tint="0.59996337778862885"/>
                </patternFill>
              </fill>
              <border>
                <left/>
                <right/>
                <top/>
                <bottom/>
                <vertical/>
                <horizontal/>
              </border>
            </x14:dxf>
          </x14:cfRule>
          <x14:cfRule type="cellIs" priority="55" operator="equal" id="{F3955063-A36A-4E3A-8DC5-DF8E398BADE7}">
            <xm:f>Lists!$I$1</xm:f>
            <x14:dxf>
              <fill>
                <patternFill>
                  <bgColor theme="9" tint="0.39994506668294322"/>
                </patternFill>
              </fill>
              <border>
                <left/>
                <right/>
                <top/>
                <bottom/>
                <vertical/>
                <horizontal/>
              </border>
            </x14:dxf>
          </x14:cfRule>
          <xm:sqref>H3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1000000}">
          <x14:formula1>
            <xm:f>Lists!$A$1:$A$3</xm:f>
          </x14:formula1>
          <xm:sqref>E7:E10 E12:E15 E26 E17:E22</xm:sqref>
        </x14:dataValidation>
        <x14:dataValidation type="list" allowBlank="1" showInputMessage="1" showErrorMessage="1" xr:uid="{00000000-0002-0000-0200-000005000000}">
          <x14:formula1>
            <xm:f>Lists!$B$33:$B$36</xm:f>
          </x14:formula1>
          <xm:sqref>E27</xm:sqref>
        </x14:dataValidation>
        <x14:dataValidation type="list" allowBlank="1" showInputMessage="1" showErrorMessage="1" xr:uid="{CAA4FBD4-37F6-9F4F-A230-91419E9C6C63}">
          <x14:formula1>
            <xm:f>Lists!$B$37:$B$40</xm:f>
          </x14:formula1>
          <xm:sqref>E24</xm:sqref>
        </x14:dataValidation>
        <x14:dataValidation type="list" allowBlank="1" showInputMessage="1" showErrorMessage="1" xr:uid="{42D8FA31-6CE1-1B45-B5B7-9BD26A51C505}">
          <x14:formula1>
            <xm:f>Lists!$B$44:$B$52</xm:f>
          </x14:formula1>
          <xm:sqref>E23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ACBCC"/>
  </sheetPr>
  <dimension ref="A1:X120"/>
  <sheetViews>
    <sheetView topLeftCell="A17" zoomScaleNormal="100" workbookViewId="0">
      <selection activeCell="H13" sqref="H13"/>
    </sheetView>
  </sheetViews>
  <sheetFormatPr defaultColWidth="12.42578125" defaultRowHeight="62.1"/>
  <cols>
    <col min="1" max="1" width="7.28515625" style="11" customWidth="1"/>
    <col min="2" max="3" width="58.85546875" style="3" customWidth="1"/>
    <col min="4" max="4" width="16" style="3" customWidth="1"/>
    <col min="5" max="5" width="25.28515625" style="3" customWidth="1"/>
    <col min="6" max="6" width="4.7109375" style="3" customWidth="1"/>
    <col min="7" max="7" width="0.140625" style="3" customWidth="1"/>
    <col min="8" max="8" width="80.85546875" style="3" customWidth="1"/>
    <col min="9" max="9" width="16.85546875" style="18" customWidth="1"/>
    <col min="10" max="10" width="9.85546875" style="3" customWidth="1"/>
    <col min="11" max="11" width="23.28515625" style="3" customWidth="1"/>
    <col min="12" max="12" width="4.42578125" style="3" customWidth="1"/>
    <col min="13" max="16384" width="12.42578125" style="3"/>
  </cols>
  <sheetData>
    <row r="1" spans="1:18" ht="12.75" customHeight="1" thickBot="1"/>
    <row r="2" spans="1:18" ht="54.95" customHeight="1">
      <c r="B2" s="466" t="s">
        <v>90</v>
      </c>
      <c r="C2" s="467"/>
      <c r="D2" s="34"/>
    </row>
    <row r="3" spans="1:18" ht="50.1" customHeight="1" thickBot="1">
      <c r="B3" s="468" t="s">
        <v>91</v>
      </c>
      <c r="C3" s="469"/>
      <c r="D3" s="35"/>
      <c r="H3" s="58"/>
      <c r="J3" s="6"/>
      <c r="K3" s="6"/>
    </row>
    <row r="4" spans="1:18" ht="9" customHeight="1" thickBot="1">
      <c r="B4" s="7"/>
      <c r="C4" s="7"/>
      <c r="D4" s="7"/>
      <c r="E4" s="8"/>
      <c r="F4" s="8"/>
      <c r="G4" s="8"/>
      <c r="H4" s="8"/>
    </row>
    <row r="5" spans="1:18" ht="50.1" customHeight="1" thickBot="1">
      <c r="A5" s="117"/>
      <c r="B5" s="357" t="s">
        <v>15</v>
      </c>
      <c r="C5" s="118" t="s">
        <v>16</v>
      </c>
      <c r="D5" s="358" t="s">
        <v>17</v>
      </c>
      <c r="E5" s="118" t="s">
        <v>18</v>
      </c>
      <c r="F5" s="470" t="s">
        <v>19</v>
      </c>
      <c r="G5" s="471"/>
      <c r="H5" s="471"/>
      <c r="I5" s="118" t="s">
        <v>20</v>
      </c>
      <c r="J5" s="359" t="s">
        <v>21</v>
      </c>
      <c r="K5" s="65"/>
    </row>
    <row r="6" spans="1:18" ht="50.1" customHeight="1" thickBot="1">
      <c r="A6" s="460" t="s">
        <v>92</v>
      </c>
      <c r="B6" s="461"/>
      <c r="C6" s="461"/>
      <c r="D6" s="461"/>
      <c r="E6" s="461"/>
      <c r="F6" s="461"/>
      <c r="G6" s="461"/>
      <c r="H6" s="461"/>
      <c r="I6" s="461"/>
      <c r="J6" s="462"/>
      <c r="K6" s="65"/>
    </row>
    <row r="7" spans="1:18" ht="50.1" customHeight="1">
      <c r="A7" s="119" t="s">
        <v>93</v>
      </c>
      <c r="B7" s="120" t="s">
        <v>94</v>
      </c>
      <c r="C7" s="121" t="s">
        <v>95</v>
      </c>
      <c r="D7" s="69">
        <v>1</v>
      </c>
      <c r="E7" s="70"/>
      <c r="F7" s="71"/>
      <c r="G7" s="122" t="str">
        <f>IF(ISBLANK(H7), "Enter Text - Please summarise the monitoring regime and records kept  ", H7)</f>
        <v xml:space="preserve">Enter Text - Please summarise the monitoring regime and records kept  </v>
      </c>
      <c r="H7" s="73"/>
      <c r="I7" s="17" t="str">
        <f t="shared" ref="I7" si="0">IF(OR(E7="No",AND(NOT(ISBLANK(E7)),NOT(ISBLANK(H7)))),"P","")</f>
        <v/>
      </c>
      <c r="J7" s="74">
        <f>IF(OR(E7="No",ISBLANK(E7)), 0, 1)</f>
        <v>0</v>
      </c>
      <c r="K7" s="123"/>
    </row>
    <row r="8" spans="1:18" ht="50.1" customHeight="1">
      <c r="A8" s="124" t="s">
        <v>96</v>
      </c>
      <c r="B8" s="125" t="s">
        <v>97</v>
      </c>
      <c r="C8" s="126" t="s">
        <v>98</v>
      </c>
      <c r="D8" s="69">
        <v>1</v>
      </c>
      <c r="E8" s="70"/>
      <c r="F8" s="78"/>
      <c r="G8" s="127" t="str">
        <f>IF(ISBLANK(H8), "Enter text - Provide details of submetering and how used for innocent lines", H8)</f>
        <v>Enter text - Provide details of submetering and how used for innocent lines</v>
      </c>
      <c r="H8" s="79"/>
      <c r="I8" s="17" t="str">
        <f t="shared" ref="I8:I13" si="1">IF(OR(E8="No",AND(NOT(ISBLANK(E8)),NOT(ISBLANK(H8)))),"P","")</f>
        <v/>
      </c>
      <c r="J8" s="74">
        <f t="shared" ref="J8" si="2">IF(OR(E8="No",ISBLANK(E8)), 0, 1)</f>
        <v>0</v>
      </c>
      <c r="K8" s="123"/>
    </row>
    <row r="9" spans="1:18" ht="57" customHeight="1">
      <c r="A9" s="124" t="s">
        <v>99</v>
      </c>
      <c r="B9" s="125" t="s">
        <v>100</v>
      </c>
      <c r="C9" s="128" t="s">
        <v>101</v>
      </c>
      <c r="D9" s="69">
        <v>1</v>
      </c>
      <c r="E9" s="70"/>
      <c r="F9" s="78"/>
      <c r="G9" s="127" t="str">
        <f>IF(ISBLANK(H9), "Enter Text - Please provide details of targets, and information on the plans to meet them ", H9)</f>
        <v xml:space="preserve">Enter Text - Please provide details of targets, and information on the plans to meet them </v>
      </c>
      <c r="H9" s="79"/>
      <c r="I9" s="17" t="str">
        <f t="shared" si="1"/>
        <v/>
      </c>
      <c r="J9" s="80">
        <f t="shared" ref="J9:J10" si="3">IF(OR(E9="No",ISBLANK(E9)), 0, 1)</f>
        <v>0</v>
      </c>
      <c r="K9" s="65"/>
    </row>
    <row r="10" spans="1:18" ht="50.1" customHeight="1">
      <c r="A10" s="129" t="s">
        <v>102</v>
      </c>
      <c r="B10" s="75" t="s">
        <v>103</v>
      </c>
      <c r="C10" s="75" t="s">
        <v>104</v>
      </c>
      <c r="D10" s="69">
        <v>1</v>
      </c>
      <c r="E10" s="70"/>
      <c r="F10" s="78"/>
      <c r="G10" s="127" t="str">
        <f>IF(ISBLANK(H10), "Enter Text - May refer to historical assessment if renewables have been implemented", H10)</f>
        <v>Enter Text - May refer to historical assessment if renewables have been implemented</v>
      </c>
      <c r="H10" s="79"/>
      <c r="I10" s="17" t="str">
        <f t="shared" si="1"/>
        <v/>
      </c>
      <c r="J10" s="80">
        <f t="shared" si="3"/>
        <v>0</v>
      </c>
      <c r="K10" s="123"/>
    </row>
    <row r="11" spans="1:18" ht="83.1" customHeight="1">
      <c r="A11" s="124" t="s">
        <v>105</v>
      </c>
      <c r="B11" s="125" t="s">
        <v>106</v>
      </c>
      <c r="C11" s="130" t="s">
        <v>107</v>
      </c>
      <c r="D11" s="69">
        <v>4</v>
      </c>
      <c r="E11" s="70"/>
      <c r="F11" s="78"/>
      <c r="G11" s="127" t="str">
        <f>IF(ISBLANK(H11), "Enter Text - Please provide detailed information on proportion and source of renewables", H11)</f>
        <v>Enter Text - Please provide detailed information on proportion and source of renewables</v>
      </c>
      <c r="H11" s="79"/>
      <c r="I11" s="17" t="str">
        <f>IF(OR(E11="No ",AND(NOT(ISBLANK(E11)),NOT(ISBLANK(H11)))),"P","")</f>
        <v/>
      </c>
      <c r="J11" s="80">
        <f>IF(ISBLANK(E11),0,VLOOKUP(E11,Lists!B:C,2,FALSE))</f>
        <v>0</v>
      </c>
      <c r="K11" s="131"/>
    </row>
    <row r="12" spans="1:18" ht="69.95" customHeight="1">
      <c r="A12" s="129" t="s">
        <v>108</v>
      </c>
      <c r="B12" s="96" t="s">
        <v>109</v>
      </c>
      <c r="C12" s="132" t="s">
        <v>110</v>
      </c>
      <c r="D12" s="69">
        <v>2</v>
      </c>
      <c r="E12" s="77"/>
      <c r="F12" s="87"/>
      <c r="G12" s="127" t="str">
        <f>IF(ISBLANK(H12), "Enter Text - Provide details of annual percentage of heat and/or gas from renewables or from CHP", H12)</f>
        <v>Enter Text - Provide details of annual percentage of heat and/or gas from renewables or from CHP</v>
      </c>
      <c r="H12" s="79"/>
      <c r="I12" s="17" t="str">
        <f>IF(OR(E12="No ",AND(NOT(ISBLANK(E12)),NOT(ISBLANK(H12)))),"P","")</f>
        <v/>
      </c>
      <c r="J12" s="80">
        <f>IF(ISBLANK(E12),0,VLOOKUP(E12,Lists!B:C,2,FALSE))</f>
        <v>0</v>
      </c>
      <c r="K12" s="131"/>
    </row>
    <row r="13" spans="1:18" ht="50.1" customHeight="1" thickBot="1">
      <c r="A13" s="133" t="s">
        <v>111</v>
      </c>
      <c r="B13" s="83" t="s">
        <v>112</v>
      </c>
      <c r="C13" s="132" t="s">
        <v>113</v>
      </c>
      <c r="D13" s="85">
        <v>1</v>
      </c>
      <c r="E13" s="70"/>
      <c r="F13" s="87"/>
      <c r="G13" s="134" t="str">
        <f>IF(ISBLANK(H13), "Enter Text - Provide details of specialists supporting the site's energy management", H13)</f>
        <v>Enter Text - Provide details of specialists supporting the site's energy management</v>
      </c>
      <c r="H13" s="97"/>
      <c r="I13" s="17" t="str">
        <f t="shared" si="1"/>
        <v/>
      </c>
      <c r="J13" s="89">
        <f>IF(OR(E13="No",ISBLANK(E13)), 0, 1)</f>
        <v>0</v>
      </c>
      <c r="K13" s="123"/>
    </row>
    <row r="14" spans="1:18" ht="50.1" customHeight="1" thickBot="1">
      <c r="A14" s="460" t="s">
        <v>114</v>
      </c>
      <c r="B14" s="461"/>
      <c r="C14" s="461"/>
      <c r="D14" s="461"/>
      <c r="E14" s="461"/>
      <c r="F14" s="461"/>
      <c r="G14" s="461"/>
      <c r="H14" s="461"/>
      <c r="I14" s="461"/>
      <c r="J14" s="462"/>
      <c r="K14" s="65"/>
    </row>
    <row r="15" spans="1:18" ht="50.1" customHeight="1">
      <c r="A15" s="119" t="s">
        <v>115</v>
      </c>
      <c r="B15" s="135" t="s">
        <v>116</v>
      </c>
      <c r="C15" s="136" t="s">
        <v>117</v>
      </c>
      <c r="D15" s="69">
        <v>1</v>
      </c>
      <c r="E15" s="70"/>
      <c r="F15" s="71"/>
      <c r="G15" s="122" t="str">
        <f>IF(ISBLANK(H15), "Enter Text - Please provide brief details of relevant requirements", H15)</f>
        <v>Enter Text - Please provide brief details of relevant requirements</v>
      </c>
      <c r="H15" s="73"/>
      <c r="I15" s="17" t="str">
        <f t="shared" ref="I15:I18" si="4">IF(OR(E15="No",AND(NOT(ISBLANK(E15)),NOT(ISBLANK(H15)))),"P","")</f>
        <v/>
      </c>
      <c r="J15" s="74">
        <f t="shared" ref="J15" si="5">IF(OR(E15="No",ISBLANK(E15)), 0, 1)</f>
        <v>0</v>
      </c>
      <c r="K15" s="123"/>
    </row>
    <row r="16" spans="1:18" ht="50.1" customHeight="1">
      <c r="A16" s="124" t="s">
        <v>118</v>
      </c>
      <c r="B16" s="137" t="s">
        <v>119</v>
      </c>
      <c r="C16" s="138" t="s">
        <v>120</v>
      </c>
      <c r="D16" s="69">
        <v>1</v>
      </c>
      <c r="E16" s="70"/>
      <c r="F16" s="78"/>
      <c r="G16" s="127" t="str">
        <f>IF(ISBLANK(H16), "Enter Text - Provide summary footprint results, and which GHG standard was used", H16)</f>
        <v>Enter Text - Provide summary footprint results, and which GHG standard was used</v>
      </c>
      <c r="H16" s="79"/>
      <c r="I16" s="17" t="str">
        <f>IF(OR(E16="No",AND(NOT(ISBLANK(E16)),NOT(ISBLANK(H16)))),"P","")</f>
        <v/>
      </c>
      <c r="J16" s="80">
        <f>IF(OR(E16="No",ISBLANK(E16)), 0, 1)</f>
        <v>0</v>
      </c>
      <c r="K16" s="123"/>
      <c r="R16" s="9"/>
    </row>
    <row r="17" spans="1:11" ht="60" customHeight="1">
      <c r="A17" s="124" t="s">
        <v>121</v>
      </c>
      <c r="B17" s="137" t="s">
        <v>122</v>
      </c>
      <c r="C17" s="128" t="s">
        <v>123</v>
      </c>
      <c r="D17" s="69">
        <v>1</v>
      </c>
      <c r="E17" s="70"/>
      <c r="F17" s="78"/>
      <c r="G17" s="127" t="str">
        <f>IF(ISBLANK(H17), "Enter Text - Please provide details of targets, and information on the plans to meet them", H17)</f>
        <v>Enter Text - Please provide details of targets, and information on the plans to meet them</v>
      </c>
      <c r="H17" s="97"/>
      <c r="I17" s="17" t="str">
        <f>IF(OR(E17="No",AND(NOT(ISBLANK(E17)),NOT(ISBLANK(H17)))),"P","")</f>
        <v/>
      </c>
      <c r="J17" s="80">
        <f>IF(OR(E17="No",ISBLANK(E17)), 0, 1)</f>
        <v>0</v>
      </c>
      <c r="K17" s="123"/>
    </row>
    <row r="18" spans="1:11" ht="57.75" customHeight="1" thickBot="1">
      <c r="A18" s="139" t="s">
        <v>124</v>
      </c>
      <c r="B18" s="140" t="s">
        <v>125</v>
      </c>
      <c r="C18" s="141" t="s">
        <v>126</v>
      </c>
      <c r="D18" s="85">
        <v>1</v>
      </c>
      <c r="E18" s="142"/>
      <c r="F18" s="87"/>
      <c r="G18" s="134" t="str">
        <f>IF(ISBLANK(H18), "Enter Text - Please share details of GHG assessment and work with suppliers", H18)</f>
        <v>Enter Text - Please share details of GHG assessment and work with suppliers</v>
      </c>
      <c r="H18" s="97"/>
      <c r="I18" s="17" t="str">
        <f t="shared" si="4"/>
        <v/>
      </c>
      <c r="J18" s="89">
        <f t="shared" ref="J18" si="6">IF(OR(E18="No",ISBLANK(E18)), 0, 1)</f>
        <v>0</v>
      </c>
      <c r="K18" s="65"/>
    </row>
    <row r="19" spans="1:11" ht="50.1" customHeight="1" thickBot="1">
      <c r="A19" s="460" t="s">
        <v>127</v>
      </c>
      <c r="B19" s="461"/>
      <c r="C19" s="461"/>
      <c r="D19" s="461"/>
      <c r="E19" s="461"/>
      <c r="F19" s="461"/>
      <c r="G19" s="461"/>
      <c r="H19" s="461"/>
      <c r="I19" s="461"/>
      <c r="J19" s="462"/>
      <c r="K19" s="65"/>
    </row>
    <row r="20" spans="1:11" ht="57" customHeight="1">
      <c r="A20" s="119" t="s">
        <v>128</v>
      </c>
      <c r="B20" s="143" t="s">
        <v>129</v>
      </c>
      <c r="C20" s="144" t="s">
        <v>130</v>
      </c>
      <c r="D20" s="69">
        <v>1</v>
      </c>
      <c r="E20" s="70"/>
      <c r="F20" s="71"/>
      <c r="G20" s="145" t="str">
        <f>IF(ISBLANK(H20), "Enter Text - Provide information on visibility, and updating process to staff and senior management", H20)</f>
        <v>Enter Text - Provide information on visibility, and updating process to staff and senior management</v>
      </c>
      <c r="H20" s="146"/>
      <c r="I20" s="17" t="str">
        <f>IF(OR(E20="No",AND(NOT(ISBLANK(E20)),NOT(ISBLANK(H20)))),"P","")</f>
        <v/>
      </c>
      <c r="J20" s="74">
        <f>IF(ISBLANK(E20),0,VLOOKUP(E20,Lists!B:C,2,FALSE))</f>
        <v>0</v>
      </c>
      <c r="K20" s="65"/>
    </row>
    <row r="21" spans="1:11" ht="50.1" customHeight="1">
      <c r="A21" s="124" t="s">
        <v>131</v>
      </c>
      <c r="B21" s="137" t="s">
        <v>132</v>
      </c>
      <c r="C21" s="76" t="s">
        <v>133</v>
      </c>
      <c r="D21" s="69">
        <v>1</v>
      </c>
      <c r="E21" s="70"/>
      <c r="F21" s="78"/>
      <c r="G21" s="145" t="str">
        <f>IF(ISBLANK(H21), "Enter Text - If yes, please provide their name and job title?", H21)</f>
        <v>Enter Text - If yes, please provide their name and job title?</v>
      </c>
      <c r="H21" s="147"/>
      <c r="I21" s="17" t="str">
        <f>IF(OR(E21="No",AND(NOT(ISBLANK(E21)),NOT(ISBLANK(H21)))),"P","")</f>
        <v/>
      </c>
      <c r="J21" s="74">
        <f t="shared" ref="J21" si="7">IF(OR(E21="No",ISBLANK(E21)), 0, 1)</f>
        <v>0</v>
      </c>
      <c r="K21" s="65"/>
    </row>
    <row r="22" spans="1:11" ht="66" customHeight="1">
      <c r="A22" s="124" t="s">
        <v>134</v>
      </c>
      <c r="B22" s="137" t="s">
        <v>135</v>
      </c>
      <c r="C22" s="148" t="s">
        <v>136</v>
      </c>
      <c r="D22" s="69">
        <v>1</v>
      </c>
      <c r="E22" s="70"/>
      <c r="F22" s="78"/>
      <c r="G22" s="122" t="str">
        <f>IF(ISBLANK(H22), "Enter Text - Please provide copy of report and/or link to these disclosures", H22)</f>
        <v>Enter Text - Please provide copy of report and/or link to these disclosures</v>
      </c>
      <c r="H22" s="147"/>
      <c r="I22" s="17" t="str">
        <f>IF(OR(E22="No",AND(NOT(ISBLANK(E22)),NOT(ISBLANK(H22)))),"P","")</f>
        <v/>
      </c>
      <c r="J22" s="80">
        <f>IF(ISBLANK(E22),0,VLOOKUP(E22,Lists!B:C,2,FALSE))</f>
        <v>0</v>
      </c>
      <c r="K22" s="65"/>
    </row>
    <row r="23" spans="1:11" ht="50.1" customHeight="1">
      <c r="A23" s="124" t="s">
        <v>137</v>
      </c>
      <c r="B23" s="137" t="s">
        <v>138</v>
      </c>
      <c r="C23" s="148" t="s">
        <v>139</v>
      </c>
      <c r="D23" s="69">
        <v>1</v>
      </c>
      <c r="E23" s="70"/>
      <c r="F23" s="78"/>
      <c r="G23" s="127" t="str">
        <f>IF(ISBLANK(H23), "Enter Text - Please provide copy of report and/or link to verification details", H23)</f>
        <v>Enter Text - Please provide copy of report and/or link to verification details</v>
      </c>
      <c r="H23" s="147"/>
      <c r="I23" s="17" t="str">
        <f t="shared" ref="I23:I27" si="8">IF(OR(E23="No",AND(NOT(ISBLANK(E23)),NOT(ISBLANK(H23)))),"P","")</f>
        <v/>
      </c>
      <c r="J23" s="80">
        <f>IF(ISBLANK(E23),0,VLOOKUP(E23,Lists!B:C,2,FALSE))</f>
        <v>0</v>
      </c>
      <c r="K23" s="65"/>
    </row>
    <row r="24" spans="1:11" ht="50.1" customHeight="1">
      <c r="A24" s="124" t="s">
        <v>140</v>
      </c>
      <c r="B24" s="96" t="s">
        <v>141</v>
      </c>
      <c r="C24" s="84" t="s">
        <v>142</v>
      </c>
      <c r="D24" s="69">
        <v>1</v>
      </c>
      <c r="E24" s="77"/>
      <c r="F24" s="149"/>
      <c r="G24" s="127" t="str">
        <f>IF(ISBLANK(H24), "Enter Text - Provide details of progress made", H24)</f>
        <v>Enter Text - Provide details of progress made</v>
      </c>
      <c r="H24" s="150"/>
      <c r="I24" s="17" t="str">
        <f t="shared" si="8"/>
        <v/>
      </c>
      <c r="J24" s="80">
        <f>IF(ISBLANK(E24),0,VLOOKUP(E24,Lists!B:C,2,FALSE))</f>
        <v>0</v>
      </c>
      <c r="K24" s="65"/>
    </row>
    <row r="25" spans="1:11" ht="50.1" customHeight="1">
      <c r="A25" s="124" t="s">
        <v>143</v>
      </c>
      <c r="B25" s="151" t="s">
        <v>144</v>
      </c>
      <c r="C25" s="141" t="s">
        <v>145</v>
      </c>
      <c r="D25" s="69">
        <v>1</v>
      </c>
      <c r="E25" s="86"/>
      <c r="F25" s="78"/>
      <c r="G25" s="127" t="str">
        <f>IF(ISBLANK(H25), "Enter Text - If so, how frequently and who leads the training?", H25)</f>
        <v>Enter Text - If so, how frequently and who leads the training?</v>
      </c>
      <c r="H25" s="150"/>
      <c r="I25" s="17" t="str">
        <f t="shared" si="8"/>
        <v/>
      </c>
      <c r="J25" s="80">
        <f>IF(ISBLANK(E25),0,VLOOKUP(E25,Lists!B:C,2,FALSE))</f>
        <v>0</v>
      </c>
      <c r="K25" s="65"/>
    </row>
    <row r="26" spans="1:11" ht="50.1" customHeight="1">
      <c r="A26" s="124" t="s">
        <v>146</v>
      </c>
      <c r="B26" s="152" t="s">
        <v>147</v>
      </c>
      <c r="C26" s="153" t="s">
        <v>148</v>
      </c>
      <c r="D26" s="69">
        <v>1</v>
      </c>
      <c r="E26" s="77"/>
      <c r="F26" s="71"/>
      <c r="G26" s="127" t="str">
        <f>IF(ISBLANK(H26), "Enter Text - Is company listed on the RE100 website?", H26)</f>
        <v>Enter Text - Is company listed on the RE100 website?</v>
      </c>
      <c r="H26" s="147"/>
      <c r="I26" s="17" t="str">
        <f t="shared" si="8"/>
        <v/>
      </c>
      <c r="J26" s="80">
        <f t="shared" ref="J26" si="9">IF(OR(E26="No",ISBLANK(E26)), 0, 1)</f>
        <v>0</v>
      </c>
      <c r="K26" s="65"/>
    </row>
    <row r="27" spans="1:11" ht="57" customHeight="1" thickBot="1">
      <c r="A27" s="154" t="s">
        <v>149</v>
      </c>
      <c r="B27" s="155" t="s">
        <v>150</v>
      </c>
      <c r="C27" s="148" t="s">
        <v>151</v>
      </c>
      <c r="D27" s="69">
        <v>4</v>
      </c>
      <c r="E27" s="77"/>
      <c r="F27" s="78"/>
      <c r="G27" s="127" t="str">
        <f>IF(ISBLANK(H27), "Enter Text - please provide details of status with SBTs, or intentions to commit", H27)</f>
        <v>Enter Text - please provide details of status with SBTs, or intentions to commit</v>
      </c>
      <c r="H27" s="147"/>
      <c r="I27" s="30" t="str">
        <f t="shared" si="8"/>
        <v/>
      </c>
      <c r="J27" s="80">
        <f>IF(ISBLANK(E27),0,VLOOKUP(E27,Lists!B:C,2,FALSE))</f>
        <v>0</v>
      </c>
      <c r="K27" s="65"/>
    </row>
    <row r="28" spans="1:11" ht="51" customHeight="1" thickBot="1">
      <c r="A28" s="460" t="s">
        <v>152</v>
      </c>
      <c r="B28" s="461"/>
      <c r="C28" s="461"/>
      <c r="D28" s="461"/>
      <c r="E28" s="461"/>
      <c r="F28" s="461"/>
      <c r="G28" s="461"/>
      <c r="H28" s="461"/>
      <c r="I28" s="461"/>
      <c r="J28" s="462"/>
      <c r="K28" s="65"/>
    </row>
    <row r="29" spans="1:11" ht="48" customHeight="1">
      <c r="A29" s="156" t="s">
        <v>153</v>
      </c>
      <c r="B29" s="463" t="s">
        <v>154</v>
      </c>
      <c r="C29" s="464"/>
      <c r="D29" s="465"/>
      <c r="E29" s="157"/>
      <c r="F29" s="78"/>
      <c r="G29" s="127"/>
      <c r="H29" s="147" t="str">
        <f>IF(ISBLANK(E29), "", IF(E29="No", "Please enter N/A on the criteria below", "Please continue with criteria L1-L4"))</f>
        <v/>
      </c>
      <c r="I29" s="30" t="str">
        <f>IF(OR(E29="No",AND(NOT(ISBLANK(E29)),NOT(ISBLANK(H29)))),"P","")</f>
        <v/>
      </c>
      <c r="J29" s="158" t="s">
        <v>155</v>
      </c>
      <c r="K29" s="65"/>
    </row>
    <row r="30" spans="1:11" ht="60" customHeight="1">
      <c r="A30" s="156" t="s">
        <v>156</v>
      </c>
      <c r="B30" s="151" t="s">
        <v>157</v>
      </c>
      <c r="C30" s="141" t="s">
        <v>158</v>
      </c>
      <c r="D30" s="69">
        <v>1</v>
      </c>
      <c r="E30" s="398"/>
      <c r="F30" s="78"/>
      <c r="G30" s="127" t="str">
        <f>IF(ISBLANK(H30), "Enter Text - please provide details of fleet modifications and investments to reduce fuel use ", H30)</f>
        <v xml:space="preserve">Enter Text - please provide details of fleet modifications and investments to reduce fuel use </v>
      </c>
      <c r="H30" s="147"/>
      <c r="I30" s="41" t="str">
        <f>IF(OR(E30="No",E30="N/A",AND(NOT(ISBLANK(E30)),NOT(ISBLANK(H30)))),"P","")</f>
        <v/>
      </c>
      <c r="J30" s="158">
        <f>IF(OR(E30="No",ISBLANK(E30)), 0, 1)</f>
        <v>0</v>
      </c>
      <c r="K30" s="65"/>
    </row>
    <row r="31" spans="1:11" ht="60.95" customHeight="1">
      <c r="A31" s="159" t="s">
        <v>159</v>
      </c>
      <c r="B31" s="151" t="s">
        <v>160</v>
      </c>
      <c r="C31" s="141" t="s">
        <v>161</v>
      </c>
      <c r="D31" s="69">
        <v>1</v>
      </c>
      <c r="E31" s="399"/>
      <c r="F31" s="78"/>
      <c r="G31" s="127" t="str">
        <f>IF(ISBLANK(H31), "Enter Text - provide specific information on maintenance for fuel efficiency", H31)</f>
        <v>Enter Text - provide specific information on maintenance for fuel efficiency</v>
      </c>
      <c r="H31" s="147"/>
      <c r="I31" s="41" t="str">
        <f t="shared" ref="I31" si="10">IF(OR(E31="No",E31="N/A",AND(NOT(ISBLANK(E31)),NOT(ISBLANK(H31)))),"P","")</f>
        <v/>
      </c>
      <c r="J31" s="99">
        <f>IF(OR(E31="No",ISBLANK(E31)), 0, 1)</f>
        <v>0</v>
      </c>
      <c r="K31" s="65"/>
    </row>
    <row r="32" spans="1:11" ht="60.95" customHeight="1">
      <c r="A32" s="159" t="s">
        <v>162</v>
      </c>
      <c r="B32" s="151" t="s">
        <v>163</v>
      </c>
      <c r="C32" s="141" t="s">
        <v>164</v>
      </c>
      <c r="D32" s="69">
        <v>1</v>
      </c>
      <c r="E32" s="399"/>
      <c r="F32" s="78"/>
      <c r="G32" s="127" t="str">
        <f>IF(ISBLANK(H32), "Enter Text - Provide name and job title of responsible person, and list their environmental responsibilities", H32)</f>
        <v>Enter Text - Provide name and job title of responsible person, and list their environmental responsibilities</v>
      </c>
      <c r="H32" s="147"/>
      <c r="I32" s="41" t="str">
        <f>IF(OR(E32="No",E32="N/A",AND(NOT(ISBLANK(E32)),NOT(ISBLANK(H32)))),"P","")</f>
        <v/>
      </c>
      <c r="J32" s="99">
        <f>IF(OR(E32="No",ISBLANK(E32)), 0, 1)</f>
        <v>0</v>
      </c>
      <c r="K32" s="65"/>
    </row>
    <row r="33" spans="1:13" ht="60" customHeight="1">
      <c r="A33" s="159" t="s">
        <v>165</v>
      </c>
      <c r="B33" s="151" t="s">
        <v>166</v>
      </c>
      <c r="C33" s="378" t="s">
        <v>167</v>
      </c>
      <c r="D33" s="69">
        <v>1</v>
      </c>
      <c r="E33" s="399"/>
      <c r="F33" s="78"/>
      <c r="G33" s="127" t="str">
        <f>IF(ISBLANK(H33), "Enter Text - please provide details of training programme and frequency ", H33)</f>
        <v xml:space="preserve">Enter Text - please provide details of training programme and frequency </v>
      </c>
      <c r="H33" s="147"/>
      <c r="I33" s="41" t="str">
        <f>IF(OR(E33="No",E33="N/A",AND(NOT(ISBLANK(E33)),NOT(ISBLANK(H33)))),"P","")</f>
        <v/>
      </c>
      <c r="J33" s="99">
        <f>IF(OR(E33="No",ISBLANK(E33)), 0, 1)</f>
        <v>0</v>
      </c>
      <c r="K33" s="65"/>
    </row>
    <row r="34" spans="1:13" ht="33" customHeight="1" thickBot="1">
      <c r="A34" s="112"/>
      <c r="B34" s="65"/>
      <c r="C34" s="65"/>
      <c r="D34" s="65"/>
      <c r="E34" s="65"/>
      <c r="F34" s="65"/>
      <c r="G34" s="65"/>
      <c r="H34" s="65"/>
      <c r="I34" s="115"/>
      <c r="J34" s="105">
        <f>SUM(J7:J33)</f>
        <v>0</v>
      </c>
      <c r="K34" s="106" t="s">
        <v>80</v>
      </c>
      <c r="L34" s="27">
        <f>SUM(D7:D13,D15:D18,D20:D27,D30:D33)</f>
        <v>30</v>
      </c>
      <c r="M34" s="28" t="s">
        <v>81</v>
      </c>
    </row>
    <row r="35" spans="1:13" ht="24.95" customHeight="1" thickTop="1">
      <c r="A35" s="112"/>
      <c r="B35" s="65"/>
      <c r="C35" s="65"/>
      <c r="D35" s="65"/>
      <c r="E35" s="65"/>
      <c r="F35" s="65"/>
      <c r="G35" s="65"/>
      <c r="H35" s="65"/>
      <c r="I35" s="109"/>
      <c r="J35" s="110">
        <f>J34/L34</f>
        <v>0</v>
      </c>
      <c r="K35" s="111" t="s">
        <v>83</v>
      </c>
    </row>
    <row r="36" spans="1:13" ht="51" customHeight="1">
      <c r="A36" s="65"/>
      <c r="B36" s="65"/>
      <c r="C36" s="65"/>
      <c r="D36" s="65"/>
      <c r="E36" s="65"/>
      <c r="F36" s="65"/>
      <c r="G36" s="65"/>
      <c r="H36" s="65"/>
      <c r="I36" s="65"/>
      <c r="J36" s="65"/>
      <c r="K36" s="65"/>
    </row>
    <row r="37" spans="1:13" ht="51" customHeight="1">
      <c r="A37" s="65"/>
      <c r="B37" s="65"/>
      <c r="C37" s="65"/>
      <c r="D37" s="65"/>
      <c r="E37" s="65"/>
      <c r="F37" s="65"/>
      <c r="G37" s="65"/>
      <c r="H37" s="65"/>
      <c r="I37" s="65"/>
      <c r="J37" s="65"/>
      <c r="K37" s="65"/>
    </row>
    <row r="38" spans="1:13" ht="59.1" customHeight="1">
      <c r="A38" s="3"/>
      <c r="I38" s="3"/>
    </row>
    <row r="39" spans="1:13" ht="59.1" customHeight="1">
      <c r="A39" s="3"/>
      <c r="I39" s="3"/>
    </row>
    <row r="40" spans="1:13" ht="59.1" customHeight="1">
      <c r="A40" s="3"/>
      <c r="I40" s="3"/>
    </row>
    <row r="41" spans="1:13" ht="59.1" customHeight="1">
      <c r="A41" s="3"/>
      <c r="I41" s="3"/>
    </row>
    <row r="42" spans="1:13" ht="42" customHeight="1">
      <c r="A42" s="3"/>
    </row>
    <row r="43" spans="1:13" ht="47.1" customHeight="1"/>
    <row r="119" spans="24:24">
      <c r="X119" s="4"/>
    </row>
    <row r="120" spans="24:24">
      <c r="X120" s="4"/>
    </row>
  </sheetData>
  <sheetProtection algorithmName="SHA-512" hashValue="9eAkH2Xuf/U2cHnmcpYMfCVXQAdGDVHnemIgF3QjEr/YTipQLTy1iqs7vpdHIdzaDur+bXcdh/VLjZNziV9ysg==" saltValue="fxweigGtAQh4TP4Zr/HGdw==" spinCount="100000" sheet="1" objects="1" selectLockedCells="1"/>
  <protectedRanges>
    <protectedRange sqref="E15:E18 E7:E13" name="Range1_2"/>
    <protectedRange sqref="F20:F23 F15:F18 H15:H18 H20:H23 F25:F27 H25:H27 H7:H13 F7:F13" name="Range1_4"/>
    <protectedRange sqref="G15:G18 G20:G23 G25:G27" name="Range1_1_2"/>
    <protectedRange sqref="G7:G13" name="Range1_1_3"/>
    <protectedRange sqref="H24 E24:F24" name="Range1"/>
    <protectedRange sqref="G24" name="Range1_1"/>
    <protectedRange sqref="E33" name="Range1_2_3"/>
    <protectedRange sqref="F33 H33" name="Range1_4_3"/>
    <protectedRange sqref="G33" name="Range1_1_3_3"/>
    <protectedRange sqref="E29:E30" name="Range1_2_4"/>
    <protectedRange sqref="H29:H30 F29:F30" name="Range1_4_4"/>
    <protectedRange sqref="G29:G30" name="Range1_1_3_4"/>
    <protectedRange sqref="E31" name="Range1_2_5"/>
    <protectedRange sqref="H31 F31" name="Range1_4_5"/>
    <protectedRange sqref="G31" name="Range1_1_3_5"/>
    <protectedRange sqref="H32 E32:F32" name="Range1_5"/>
    <protectedRange sqref="G32" name="Range1_1_1"/>
  </protectedRanges>
  <mergeCells count="8">
    <mergeCell ref="A28:J28"/>
    <mergeCell ref="B29:D29"/>
    <mergeCell ref="B2:C2"/>
    <mergeCell ref="B3:C3"/>
    <mergeCell ref="F5:H5"/>
    <mergeCell ref="A19:J19"/>
    <mergeCell ref="A14:J14"/>
    <mergeCell ref="A6:J6"/>
  </mergeCells>
  <conditionalFormatting sqref="E15:E18 E25 E7:E12">
    <cfRule type="containsText" dxfId="290" priority="93" operator="containsText" text="yes">
      <formula>NOT(ISERROR(SEARCH("yes",E7)))</formula>
    </cfRule>
    <cfRule type="containsText" dxfId="289" priority="94" operator="containsText" text="no">
      <formula>NOT(ISERROR(SEARCH("no",E7)))</formula>
    </cfRule>
  </conditionalFormatting>
  <conditionalFormatting sqref="E20:E23 E26:E27 E25:F25 F7:F12">
    <cfRule type="containsText" dxfId="288" priority="91" operator="containsText" text="no">
      <formula>NOT(ISERROR(SEARCH("no",E7)))</formula>
    </cfRule>
    <cfRule type="containsText" dxfId="287" priority="92" operator="containsText" text="yes">
      <formula>NOT(ISERROR(SEARCH("yes",E7)))</formula>
    </cfRule>
  </conditionalFormatting>
  <conditionalFormatting sqref="F25">
    <cfRule type="containsText" dxfId="286" priority="76" operator="containsText" text="no">
      <formula>NOT(ISERROR(SEARCH("no",F25)))</formula>
    </cfRule>
    <cfRule type="containsText" dxfId="285" priority="77" operator="containsText" text="yes">
      <formula>NOT(ISERROR(SEARCH("yes",F25)))</formula>
    </cfRule>
  </conditionalFormatting>
  <conditionalFormatting sqref="F15:F18">
    <cfRule type="containsText" dxfId="284" priority="80" operator="containsText" text="no">
      <formula>NOT(ISERROR(SEARCH("no",F15)))</formula>
    </cfRule>
    <cfRule type="containsText" dxfId="283" priority="81" operator="containsText" text="yes">
      <formula>NOT(ISERROR(SEARCH("yes",F15)))</formula>
    </cfRule>
  </conditionalFormatting>
  <conditionalFormatting sqref="F20:F23 F26:F27">
    <cfRule type="containsText" dxfId="282" priority="78" operator="containsText" text="no">
      <formula>NOT(ISERROR(SEARCH("no",F20)))</formula>
    </cfRule>
    <cfRule type="containsText" dxfId="281" priority="79" operator="containsText" text="yes">
      <formula>NOT(ISERROR(SEARCH("yes",F20)))</formula>
    </cfRule>
  </conditionalFormatting>
  <conditionalFormatting sqref="E24:F25">
    <cfRule type="containsText" dxfId="280" priority="74" operator="containsText" text="no">
      <formula>NOT(ISERROR(SEARCH("no",E24)))</formula>
    </cfRule>
    <cfRule type="containsText" dxfId="279" priority="75" operator="containsText" text="yes">
      <formula>NOT(ISERROR(SEARCH("yes",E24)))</formula>
    </cfRule>
  </conditionalFormatting>
  <conditionalFormatting sqref="F13">
    <cfRule type="containsText" dxfId="278" priority="70" operator="containsText" text="no">
      <formula>NOT(ISERROR(SEARCH("no",F13)))</formula>
    </cfRule>
    <cfRule type="containsText" dxfId="277" priority="71" operator="containsText" text="yes">
      <formula>NOT(ISERROR(SEARCH("yes",F13)))</formula>
    </cfRule>
  </conditionalFormatting>
  <conditionalFormatting sqref="J35">
    <cfRule type="cellIs" dxfId="276" priority="66" operator="lessThan">
      <formula>0.5</formula>
    </cfRule>
    <cfRule type="cellIs" dxfId="275" priority="67" operator="between">
      <formula>0.5</formula>
      <formula>0.69</formula>
    </cfRule>
    <cfRule type="cellIs" dxfId="274" priority="68" operator="between">
      <formula>0.7</formula>
      <formula>0.84</formula>
    </cfRule>
    <cfRule type="cellIs" dxfId="273" priority="69" operator="greaterThan">
      <formula>0.84</formula>
    </cfRule>
  </conditionalFormatting>
  <conditionalFormatting sqref="E33">
    <cfRule type="containsText" dxfId="272" priority="36" operator="containsText" text="yes">
      <formula>NOT(ISERROR(SEARCH("yes",E33)))</formula>
    </cfRule>
    <cfRule type="containsText" dxfId="271" priority="37" operator="containsText" text="no">
      <formula>NOT(ISERROR(SEARCH("no",E33)))</formula>
    </cfRule>
  </conditionalFormatting>
  <conditionalFormatting sqref="E30">
    <cfRule type="containsText" dxfId="270" priority="34" operator="containsText" text="yes">
      <formula>NOT(ISERROR(SEARCH("yes",E30)))</formula>
    </cfRule>
    <cfRule type="containsText" dxfId="269" priority="35" operator="containsText" text="no">
      <formula>NOT(ISERROR(SEARCH("no",E30)))</formula>
    </cfRule>
  </conditionalFormatting>
  <conditionalFormatting sqref="E31">
    <cfRule type="containsText" dxfId="268" priority="30" operator="containsText" text="yes">
      <formula>NOT(ISERROR(SEARCH("yes",E31)))</formula>
    </cfRule>
    <cfRule type="containsText" dxfId="267" priority="31" operator="containsText" text="no">
      <formula>NOT(ISERROR(SEARCH("no",E31)))</formula>
    </cfRule>
  </conditionalFormatting>
  <conditionalFormatting sqref="E32">
    <cfRule type="containsText" dxfId="266" priority="28" operator="containsText" text="no">
      <formula>NOT(ISERROR(SEARCH("no",E32)))</formula>
    </cfRule>
    <cfRule type="containsText" dxfId="265" priority="29" operator="containsText" text="yes">
      <formula>NOT(ISERROR(SEARCH("yes",E32)))</formula>
    </cfRule>
  </conditionalFormatting>
  <conditionalFormatting sqref="E29">
    <cfRule type="containsText" dxfId="264" priority="24" operator="containsText" text="yes">
      <formula>NOT(ISERROR(SEARCH("yes",E29)))</formula>
    </cfRule>
    <cfRule type="containsText" dxfId="263" priority="25" operator="containsText" text="no">
      <formula>NOT(ISERROR(SEARCH("no",E29)))</formula>
    </cfRule>
  </conditionalFormatting>
  <conditionalFormatting sqref="E30:E33">
    <cfRule type="cellIs" dxfId="262" priority="21" operator="equal">
      <formula>"N/A"</formula>
    </cfRule>
  </conditionalFormatting>
  <conditionalFormatting sqref="E13">
    <cfRule type="containsText" dxfId="261" priority="19" operator="containsText" text="yes">
      <formula>NOT(ISERROR(SEARCH("yes",E13)))</formula>
    </cfRule>
    <cfRule type="containsText" dxfId="260" priority="20" operator="containsText" text="no">
      <formula>NOT(ISERROR(SEARCH("no",E13)))</formula>
    </cfRule>
  </conditionalFormatting>
  <conditionalFormatting sqref="F29">
    <cfRule type="containsText" dxfId="259" priority="17" operator="containsText" text="no">
      <formula>NOT(ISERROR(SEARCH("no",F29)))</formula>
    </cfRule>
    <cfRule type="containsText" dxfId="258" priority="18" operator="containsText" text="yes">
      <formula>NOT(ISERROR(SEARCH("yes",F29)))</formula>
    </cfRule>
  </conditionalFormatting>
  <conditionalFormatting sqref="F30">
    <cfRule type="containsText" dxfId="257" priority="7" operator="containsText" text="no">
      <formula>NOT(ISERROR(SEARCH("no",F30)))</formula>
    </cfRule>
    <cfRule type="containsText" dxfId="256" priority="8" operator="containsText" text="yes">
      <formula>NOT(ISERROR(SEARCH("yes",F30)))</formula>
    </cfRule>
  </conditionalFormatting>
  <conditionalFormatting sqref="F31">
    <cfRule type="containsText" dxfId="255" priority="5" operator="containsText" text="no">
      <formula>NOT(ISERROR(SEARCH("no",F31)))</formula>
    </cfRule>
    <cfRule type="containsText" dxfId="254" priority="6" operator="containsText" text="yes">
      <formula>NOT(ISERROR(SEARCH("yes",F31)))</formula>
    </cfRule>
  </conditionalFormatting>
  <conditionalFormatting sqref="F32">
    <cfRule type="containsText" dxfId="253" priority="3" operator="containsText" text="no">
      <formula>NOT(ISERROR(SEARCH("no",F32)))</formula>
    </cfRule>
    <cfRule type="containsText" dxfId="252" priority="4" operator="containsText" text="yes">
      <formula>NOT(ISERROR(SEARCH("yes",F32)))</formula>
    </cfRule>
  </conditionalFormatting>
  <conditionalFormatting sqref="F33">
    <cfRule type="containsText" dxfId="251" priority="1" operator="containsText" text="no">
      <formula>NOT(ISERROR(SEARCH("no",F33)))</formula>
    </cfRule>
    <cfRule type="containsText" dxfId="250" priority="2" operator="containsText" text="yes">
      <formula>NOT(ISERROR(SEARCH("yes",F33)))</formula>
    </cfRule>
  </conditionalFormatting>
  <dataValidations count="1">
    <dataValidation allowBlank="1" showErrorMessage="1" sqref="F15:F18 F29:F33 F7:F13 F5 F20:F27" xr:uid="{00000000-0002-0000-0300-000000000000}"/>
  </dataValidations>
  <hyperlinks>
    <hyperlink ref="B26" r:id="rId1" xr:uid="{00000000-0004-0000-0300-000000000000}"/>
    <hyperlink ref="B27" r:id="rId2" xr:uid="{00000000-0004-0000-0300-000001000000}"/>
  </hyperlinks>
  <pageMargins left="0.7" right="0.7" top="0.75" bottom="0.75" header="0.3" footer="0.3"/>
  <pageSetup paperSize="9" orientation="portrait" r:id="rId3"/>
  <drawing r:id="rId4"/>
  <extLst>
    <ext xmlns:x14="http://schemas.microsoft.com/office/spreadsheetml/2009/9/main" uri="{78C0D931-6437-407d-A8EE-F0AAD7539E65}">
      <x14:conditionalFormattings>
        <x14:conditionalFormatting xmlns:xm="http://schemas.microsoft.com/office/excel/2006/main">
          <x14:cfRule type="cellIs" priority="106" operator="equal" id="{279CDD68-2D5E-4D00-882B-919B9756841E}">
            <xm:f>Lists!$I$4</xm:f>
            <x14:dxf>
              <border>
                <left/>
                <right/>
                <top/>
                <bottom/>
                <vertical/>
                <horizontal/>
              </border>
            </x14:dxf>
          </x14:cfRule>
          <x14:cfRule type="cellIs" priority="107" operator="equal" id="{4D36FB3B-2093-40C5-B768-CBB114F77829}">
            <xm:f>Lists!$I$3</xm:f>
            <x14:dxf>
              <fill>
                <patternFill>
                  <bgColor theme="9" tint="0.79998168889431442"/>
                </patternFill>
              </fill>
              <border>
                <left/>
                <right/>
                <top/>
                <bottom/>
                <vertical/>
                <horizontal/>
              </border>
            </x14:dxf>
          </x14:cfRule>
          <x14:cfRule type="cellIs" priority="108" operator="equal" id="{BA1A95FC-0B0C-4896-B3A3-2DAC218DF218}">
            <xm:f>Lists!$I$2</xm:f>
            <x14:dxf>
              <fill>
                <patternFill>
                  <bgColor theme="9" tint="0.59996337778862885"/>
                </patternFill>
              </fill>
              <border>
                <left/>
                <right/>
                <top/>
                <bottom/>
                <vertical/>
                <horizontal/>
              </border>
            </x14:dxf>
          </x14:cfRule>
          <x14:cfRule type="cellIs" priority="109" operator="equal" id="{DC81CA7D-F2A3-47D8-988F-95D8FF66087B}">
            <xm:f>Lists!$I$1</xm:f>
            <x14:dxf>
              <fill>
                <patternFill>
                  <bgColor theme="9" tint="0.39994506668294322"/>
                </patternFill>
              </fill>
              <border>
                <left/>
                <right/>
                <top/>
                <bottom/>
                <vertical/>
                <horizontal/>
              </border>
            </x14:dxf>
          </x14:cfRule>
          <xm:sqref>H3</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300-000001000000}">
          <x14:formula1>
            <xm:f>Lists!$B$81:$B$85</xm:f>
          </x14:formula1>
          <xm:sqref>E23 E20</xm:sqref>
        </x14:dataValidation>
        <x14:dataValidation type="list" allowBlank="1" showInputMessage="1" showErrorMessage="1" xr:uid="{00000000-0002-0000-0300-000002000000}">
          <x14:formula1>
            <xm:f>Lists!$B$29:$B$32</xm:f>
          </x14:formula1>
          <xm:sqref>E25</xm:sqref>
        </x14:dataValidation>
        <x14:dataValidation type="list" allowBlank="1" showInputMessage="1" showErrorMessage="1" xr:uid="{00000000-0002-0000-0300-000003000000}">
          <x14:formula1>
            <xm:f>Lists!$A$1:$A$3</xm:f>
          </x14:formula1>
          <xm:sqref>E15 E21 E17:E18 E26 E7:E10 E13</xm:sqref>
        </x14:dataValidation>
        <x14:dataValidation type="list" allowBlank="1" showInputMessage="1" showErrorMessage="1" xr:uid="{00000000-0002-0000-0300-000005000000}">
          <x14:formula1>
            <xm:f>Lists!$B$65:$B$70</xm:f>
          </x14:formula1>
          <xm:sqref>E11</xm:sqref>
        </x14:dataValidation>
        <x14:dataValidation type="list" allowBlank="1" showInputMessage="1" showErrorMessage="1" xr:uid="{00000000-0002-0000-0300-000006000000}">
          <x14:formula1>
            <xm:f>Lists!$B$77:$B$80</xm:f>
          </x14:formula1>
          <xm:sqref>E16</xm:sqref>
        </x14:dataValidation>
        <x14:dataValidation type="list" allowBlank="1" showInputMessage="1" showErrorMessage="1" xr:uid="{00000000-0002-0000-0300-000007000000}">
          <x14:formula1>
            <xm:f>Lists!$B$87:$B$91</xm:f>
          </x14:formula1>
          <xm:sqref>E22</xm:sqref>
        </x14:dataValidation>
        <x14:dataValidation type="list" allowBlank="1" showInputMessage="1" showErrorMessage="1" xr:uid="{00000000-0002-0000-0300-000009000000}">
          <x14:formula1>
            <xm:f>Lists!$B$25:$B$28</xm:f>
          </x14:formula1>
          <xm:sqref>E24:E25</xm:sqref>
        </x14:dataValidation>
        <x14:dataValidation type="list" allowBlank="1" showInputMessage="1" showErrorMessage="1" xr:uid="{00000000-0002-0000-0300-00000A000000}">
          <x14:formula1>
            <xm:f>Lists!$B$72:$B$76</xm:f>
          </x14:formula1>
          <xm:sqref>E12</xm:sqref>
        </x14:dataValidation>
        <x14:dataValidation type="list" allowBlank="1" showInputMessage="1" showErrorMessage="1" xr:uid="{00000000-0002-0000-0300-000008000000}">
          <x14:formula1>
            <xm:f>Lists!$B$92:$B$95</xm:f>
          </x14:formula1>
          <xm:sqref>E27</xm:sqref>
        </x14:dataValidation>
        <x14:dataValidation type="list" allowBlank="1" showInputMessage="1" showErrorMessage="1" xr:uid="{73935A23-3750-3948-8333-AC7349B3CCA1}">
          <x14:formula1>
            <xm:f>Lists!$B$96:$B$97</xm:f>
          </x14:formula1>
          <xm:sqref>E29</xm:sqref>
        </x14:dataValidation>
        <x14:dataValidation type="list" allowBlank="1" showInputMessage="1" showErrorMessage="1" xr:uid="{00E9F1AF-8165-AD40-BACC-21BD62FC72D4}">
          <x14:formula1>
            <xm:f>Lists!$B$96:$B$98</xm:f>
          </x14:formula1>
          <xm:sqref>E30:E33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2B2F3"/>
  </sheetPr>
  <dimension ref="A1:XFC99"/>
  <sheetViews>
    <sheetView zoomScaleNormal="80" workbookViewId="0">
      <selection activeCell="E7" sqref="E7"/>
    </sheetView>
  </sheetViews>
  <sheetFormatPr defaultColWidth="9.140625" defaultRowHeight="15"/>
  <cols>
    <col min="1" max="1" width="7.28515625" style="11" customWidth="1"/>
    <col min="2" max="3" width="58.85546875" style="3" customWidth="1"/>
    <col min="4" max="4" width="15.28515625" style="3" customWidth="1"/>
    <col min="5" max="5" width="25.7109375" style="3" customWidth="1"/>
    <col min="6" max="6" width="4.85546875" style="3" customWidth="1"/>
    <col min="7" max="7" width="0.140625" style="3" customWidth="1"/>
    <col min="8" max="8" width="80.85546875" style="3" customWidth="1"/>
    <col min="9" max="9" width="16.85546875" style="3" customWidth="1"/>
    <col min="10" max="10" width="11.140625" style="3" customWidth="1"/>
    <col min="11" max="11" width="20.42578125" style="3" customWidth="1"/>
    <col min="12" max="12" width="5.7109375" style="3" customWidth="1"/>
    <col min="13" max="13" width="2.85546875" style="3" customWidth="1"/>
    <col min="14" max="14" width="1.85546875" style="3" customWidth="1"/>
    <col min="15" max="16384" width="9.140625" style="3"/>
  </cols>
  <sheetData>
    <row r="1" spans="1:16383" ht="12.75" customHeight="1" thickBot="1"/>
    <row r="2" spans="1:16383" ht="54.95" customHeight="1">
      <c r="B2" s="475" t="s">
        <v>168</v>
      </c>
      <c r="C2" s="476"/>
      <c r="D2" s="34"/>
    </row>
    <row r="3" spans="1:16383" ht="50.1" customHeight="1" thickBot="1">
      <c r="A3" s="112"/>
      <c r="B3" s="473" t="s">
        <v>169</v>
      </c>
      <c r="C3" s="474"/>
      <c r="D3" s="114"/>
      <c r="E3" s="65"/>
      <c r="F3" s="65"/>
      <c r="G3" s="65"/>
      <c r="H3" s="106"/>
      <c r="I3" s="113"/>
      <c r="J3" s="113"/>
      <c r="K3" s="65"/>
      <c r="L3" s="65"/>
      <c r="M3" s="65"/>
    </row>
    <row r="4" spans="1:16383" ht="9" customHeight="1" thickBot="1">
      <c r="A4" s="112"/>
      <c r="B4" s="116"/>
      <c r="C4" s="116"/>
      <c r="D4" s="116"/>
      <c r="E4" s="106"/>
      <c r="F4" s="106"/>
      <c r="G4" s="106"/>
      <c r="H4" s="106"/>
      <c r="I4" s="65"/>
      <c r="J4" s="65"/>
      <c r="K4" s="65"/>
      <c r="L4" s="65"/>
      <c r="M4" s="65"/>
    </row>
    <row r="5" spans="1:16383" ht="50.1" customHeight="1" thickBot="1">
      <c r="A5" s="160"/>
      <c r="B5" s="360" t="s">
        <v>15</v>
      </c>
      <c r="C5" s="349" t="s">
        <v>170</v>
      </c>
      <c r="D5" s="351" t="s">
        <v>17</v>
      </c>
      <c r="E5" s="349" t="s">
        <v>18</v>
      </c>
      <c r="F5" s="477" t="s">
        <v>19</v>
      </c>
      <c r="G5" s="478"/>
      <c r="H5" s="479"/>
      <c r="I5" s="349" t="s">
        <v>20</v>
      </c>
      <c r="J5" s="352" t="s">
        <v>21</v>
      </c>
      <c r="K5" s="65"/>
      <c r="L5" s="65"/>
      <c r="M5" s="65"/>
    </row>
    <row r="6" spans="1:16383" ht="50.1" customHeight="1" thickBot="1">
      <c r="A6" s="480" t="s">
        <v>171</v>
      </c>
      <c r="B6" s="481"/>
      <c r="C6" s="481"/>
      <c r="D6" s="481"/>
      <c r="E6" s="481"/>
      <c r="F6" s="481"/>
      <c r="G6" s="481"/>
      <c r="H6" s="481"/>
      <c r="I6" s="481"/>
      <c r="J6" s="482"/>
      <c r="K6" s="65"/>
      <c r="L6" s="65"/>
      <c r="M6" s="65"/>
    </row>
    <row r="7" spans="1:16383" ht="53.25" customHeight="1">
      <c r="A7" s="161" t="s">
        <v>172</v>
      </c>
      <c r="B7" s="162" t="s">
        <v>173</v>
      </c>
      <c r="C7" s="68" t="s">
        <v>174</v>
      </c>
      <c r="D7" s="69">
        <v>1</v>
      </c>
      <c r="E7" s="70"/>
      <c r="F7" s="71"/>
      <c r="G7" s="145" t="str">
        <f>IF(ISBLANK(H7), "Enter Text - Please provide details of pollution control", H7)</f>
        <v>Enter Text - Please provide details of pollution control</v>
      </c>
      <c r="H7" s="73"/>
      <c r="I7" s="17" t="str">
        <f t="shared" ref="I7:I13" si="0">IF(OR(E7="No",AND(NOT(ISBLANK(E7)),NOT(ISBLANK(H7)))),"P","")</f>
        <v/>
      </c>
      <c r="J7" s="74">
        <f>IF(OR(E7="No",ISBLANK(E7)), 0, 1)</f>
        <v>0</v>
      </c>
      <c r="K7" s="109"/>
      <c r="L7" s="65"/>
      <c r="M7" s="65"/>
    </row>
    <row r="8" spans="1:16383" ht="50.1" customHeight="1">
      <c r="A8" s="163" t="s">
        <v>175</v>
      </c>
      <c r="B8" s="75" t="s">
        <v>176</v>
      </c>
      <c r="C8" s="76" t="s">
        <v>177</v>
      </c>
      <c r="D8" s="69">
        <v>1</v>
      </c>
      <c r="E8" s="70"/>
      <c r="F8" s="78"/>
      <c r="G8" s="145" t="str">
        <f>IF(ISBLANK(H8), "Enter Text - Please provide details of relevant licenses and permits held ", H8)</f>
        <v xml:space="preserve">Enter Text - Please provide details of relevant licenses and permits held </v>
      </c>
      <c r="H8" s="79"/>
      <c r="I8" s="17" t="str">
        <f t="shared" si="0"/>
        <v/>
      </c>
      <c r="J8" s="80">
        <f>IF(OR(E8="No",ISBLANK(E8)), 0, 1)</f>
        <v>0</v>
      </c>
      <c r="K8" s="109"/>
      <c r="L8" s="65"/>
      <c r="M8" s="65"/>
    </row>
    <row r="9" spans="1:16383" ht="50.1" customHeight="1">
      <c r="A9" s="163" t="s">
        <v>178</v>
      </c>
      <c r="B9" s="75" t="s">
        <v>179</v>
      </c>
      <c r="C9" s="76" t="s">
        <v>180</v>
      </c>
      <c r="D9" s="69">
        <v>1</v>
      </c>
      <c r="E9" s="70"/>
      <c r="F9" s="78"/>
      <c r="G9" s="145" t="str">
        <f>IF(ISBLANK(H9), "Enter Text - Provide details of  how submeters are used", H9)</f>
        <v>Enter Text - Provide details of  how submeters are used</v>
      </c>
      <c r="H9" s="164"/>
      <c r="I9" s="17" t="str">
        <f t="shared" si="0"/>
        <v/>
      </c>
      <c r="J9" s="80">
        <f>IF(OR(E9="No",ISBLANK(E9)), 0, 1)</f>
        <v>0</v>
      </c>
      <c r="K9" s="109"/>
      <c r="L9" s="65"/>
      <c r="M9" s="65"/>
    </row>
    <row r="10" spans="1:16383" ht="50.1" customHeight="1">
      <c r="A10" s="163" t="s">
        <v>181</v>
      </c>
      <c r="B10" s="96" t="s">
        <v>182</v>
      </c>
      <c r="C10" s="84" t="s">
        <v>183</v>
      </c>
      <c r="D10" s="85">
        <v>1</v>
      </c>
      <c r="E10" s="142"/>
      <c r="F10" s="78"/>
      <c r="G10" s="145" t="str">
        <f>IF(ISBLANK(H10), "Enter Text - Provide details of targets, target year and share copy of action plan", H10)</f>
        <v>Enter Text - Provide details of targets, target year and share copy of action plan</v>
      </c>
      <c r="H10" s="164"/>
      <c r="I10" s="42" t="str">
        <f t="shared" si="0"/>
        <v/>
      </c>
      <c r="J10" s="165">
        <f>IF(OR(E10="No",ISBLANK(E10)), 0, 1)</f>
        <v>0</v>
      </c>
      <c r="K10" s="166"/>
      <c r="L10" s="65"/>
      <c r="M10" s="65"/>
    </row>
    <row r="11" spans="1:16383" ht="48.95" customHeight="1">
      <c r="A11" s="167" t="s">
        <v>184</v>
      </c>
      <c r="B11" s="96" t="s">
        <v>185</v>
      </c>
      <c r="C11" s="84" t="s">
        <v>186</v>
      </c>
      <c r="D11" s="98">
        <v>2</v>
      </c>
      <c r="E11" s="400"/>
      <c r="F11" s="78"/>
      <c r="G11" s="145" t="str">
        <f>IF(ISBLANK(H11), "Enter Text - Please provide details of infrastructure in place and, if available, volumes or proportions treated", H11)</f>
        <v>Enter Text - Please provide details of infrastructure in place and, if available, volumes or proportions treated</v>
      </c>
      <c r="H11" s="164"/>
      <c r="I11" s="42" t="str">
        <f t="shared" si="0"/>
        <v/>
      </c>
      <c r="J11" s="165">
        <f>IF(E11="Yes - treated", 1, IF(E11="Yes - reused", 1, IF(E11="Yes - both", 2, 0)))</f>
        <v>0</v>
      </c>
      <c r="K11" s="109"/>
      <c r="L11" s="65"/>
      <c r="M11" s="65"/>
    </row>
    <row r="12" spans="1:16383" ht="50.1" customHeight="1">
      <c r="A12" s="167" t="s">
        <v>187</v>
      </c>
      <c r="B12" s="96" t="s">
        <v>188</v>
      </c>
      <c r="C12" s="84" t="s">
        <v>189</v>
      </c>
      <c r="D12" s="98">
        <v>1</v>
      </c>
      <c r="E12" s="142"/>
      <c r="F12" s="78"/>
      <c r="G12" s="145" t="str">
        <f>IF(ISBLANK(H12), "Enter Text - Please provide details of how effluent is monitored", H12)</f>
        <v>Enter Text - Please provide details of how effluent is monitored</v>
      </c>
      <c r="H12" s="164"/>
      <c r="I12" s="42" t="str">
        <f t="shared" si="0"/>
        <v/>
      </c>
      <c r="J12" s="165">
        <f t="shared" ref="J12:J13" si="1">IF(OR(E12="No",ISBLANK(E12)), 0, 1)</f>
        <v>0</v>
      </c>
      <c r="K12" s="166"/>
      <c r="L12" s="166"/>
      <c r="M12" s="166"/>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c r="JL12" s="44"/>
      <c r="JM12" s="44"/>
      <c r="JN12" s="44"/>
      <c r="JO12" s="44"/>
      <c r="JP12" s="44"/>
      <c r="JQ12" s="44"/>
      <c r="JR12" s="44"/>
      <c r="JS12" s="44"/>
      <c r="JT12" s="44"/>
      <c r="JU12" s="44"/>
      <c r="JV12" s="44"/>
      <c r="JW12" s="44"/>
      <c r="JX12" s="44"/>
      <c r="JY12" s="44"/>
      <c r="JZ12" s="44"/>
      <c r="KA12" s="44"/>
      <c r="KB12" s="44"/>
      <c r="KC12" s="44"/>
      <c r="KD12" s="44"/>
      <c r="KE12" s="44"/>
      <c r="KF12" s="44"/>
      <c r="KG12" s="44"/>
      <c r="KH12" s="44"/>
      <c r="KI12" s="44"/>
      <c r="KJ12" s="44"/>
      <c r="KK12" s="44"/>
      <c r="KL12" s="44"/>
      <c r="KM12" s="44"/>
      <c r="KN12" s="44"/>
      <c r="KO12" s="44"/>
      <c r="KP12" s="44"/>
      <c r="KQ12" s="44"/>
      <c r="KR12" s="44"/>
      <c r="KS12" s="44"/>
      <c r="KT12" s="44"/>
      <c r="KU12" s="44"/>
      <c r="KV12" s="44"/>
      <c r="KW12" s="44"/>
      <c r="KX12" s="44"/>
      <c r="KY12" s="44"/>
      <c r="KZ12" s="44"/>
      <c r="LA12" s="44"/>
      <c r="LB12" s="44"/>
      <c r="LC12" s="44"/>
      <c r="LD12" s="44"/>
      <c r="LE12" s="44"/>
      <c r="LF12" s="44"/>
      <c r="LG12" s="44"/>
      <c r="LH12" s="44"/>
      <c r="LI12" s="44"/>
      <c r="LJ12" s="44"/>
      <c r="LK12" s="44"/>
      <c r="LL12" s="44"/>
      <c r="LM12" s="44"/>
      <c r="LN12" s="44"/>
      <c r="LO12" s="44"/>
      <c r="LP12" s="44"/>
      <c r="LQ12" s="44"/>
      <c r="LR12" s="44"/>
      <c r="LS12" s="44"/>
      <c r="LT12" s="44"/>
      <c r="LU12" s="44"/>
      <c r="LV12" s="44"/>
      <c r="LW12" s="44"/>
      <c r="LX12" s="44"/>
      <c r="LY12" s="44"/>
      <c r="LZ12" s="44"/>
      <c r="MA12" s="44"/>
      <c r="MB12" s="44"/>
      <c r="MC12" s="44"/>
      <c r="MD12" s="44"/>
      <c r="ME12" s="44"/>
      <c r="MF12" s="44"/>
      <c r="MG12" s="44"/>
      <c r="MH12" s="44"/>
      <c r="MI12" s="44"/>
      <c r="MJ12" s="44"/>
      <c r="MK12" s="44"/>
      <c r="ML12" s="44"/>
      <c r="MM12" s="44"/>
      <c r="MN12" s="44"/>
      <c r="MO12" s="44"/>
      <c r="MP12" s="44"/>
      <c r="MQ12" s="44"/>
      <c r="MR12" s="44"/>
      <c r="MS12" s="44"/>
      <c r="MT12" s="44"/>
      <c r="MU12" s="44"/>
      <c r="MV12" s="44"/>
      <c r="MW12" s="44"/>
      <c r="MX12" s="44"/>
      <c r="MY12" s="44"/>
      <c r="MZ12" s="44"/>
      <c r="NA12" s="44"/>
      <c r="NB12" s="44"/>
      <c r="NC12" s="44"/>
      <c r="ND12" s="44"/>
      <c r="NE12" s="44"/>
      <c r="NF12" s="44"/>
      <c r="NG12" s="44"/>
      <c r="NH12" s="44"/>
      <c r="NI12" s="44"/>
      <c r="NJ12" s="44"/>
      <c r="NK12" s="44"/>
      <c r="NL12" s="44"/>
      <c r="NM12" s="44"/>
      <c r="NN12" s="44"/>
      <c r="NO12" s="44"/>
      <c r="NP12" s="44"/>
      <c r="NQ12" s="44"/>
      <c r="NR12" s="44"/>
      <c r="NS12" s="44"/>
      <c r="NT12" s="44"/>
      <c r="NU12" s="44"/>
      <c r="NV12" s="44"/>
      <c r="NW12" s="44"/>
      <c r="NX12" s="44"/>
      <c r="NY12" s="44"/>
      <c r="NZ12" s="44"/>
      <c r="OA12" s="44"/>
      <c r="OB12" s="44"/>
      <c r="OC12" s="44"/>
      <c r="OD12" s="44"/>
      <c r="OE12" s="44"/>
      <c r="OF12" s="44"/>
      <c r="OG12" s="44"/>
      <c r="OH12" s="44"/>
      <c r="OI12" s="44"/>
      <c r="OJ12" s="44"/>
      <c r="OK12" s="44"/>
      <c r="OL12" s="44"/>
      <c r="OM12" s="44"/>
      <c r="ON12" s="44"/>
      <c r="OO12" s="44"/>
      <c r="OP12" s="44"/>
      <c r="OQ12" s="44"/>
      <c r="OR12" s="44"/>
      <c r="OS12" s="44"/>
      <c r="OT12" s="44"/>
      <c r="OU12" s="44"/>
      <c r="OV12" s="44"/>
      <c r="OW12" s="44"/>
      <c r="OX12" s="44"/>
      <c r="OY12" s="44"/>
      <c r="OZ12" s="44"/>
      <c r="PA12" s="44"/>
      <c r="PB12" s="44"/>
      <c r="PC12" s="44"/>
      <c r="PD12" s="44"/>
      <c r="PE12" s="44"/>
      <c r="PF12" s="44"/>
      <c r="PG12" s="44"/>
      <c r="PH12" s="44"/>
      <c r="PI12" s="44"/>
      <c r="PJ12" s="44"/>
      <c r="PK12" s="44"/>
      <c r="PL12" s="44"/>
      <c r="PM12" s="44"/>
      <c r="PN12" s="44"/>
      <c r="PO12" s="44"/>
      <c r="PP12" s="44"/>
      <c r="PQ12" s="44"/>
      <c r="PR12" s="44"/>
      <c r="PS12" s="44"/>
      <c r="PT12" s="44"/>
      <c r="PU12" s="44"/>
      <c r="PV12" s="44"/>
      <c r="PW12" s="44"/>
      <c r="PX12" s="44"/>
      <c r="PY12" s="44"/>
      <c r="PZ12" s="44"/>
      <c r="QA12" s="44"/>
      <c r="QB12" s="44"/>
      <c r="QC12" s="44"/>
      <c r="QD12" s="44"/>
      <c r="QE12" s="44"/>
      <c r="QF12" s="44"/>
      <c r="QG12" s="44"/>
      <c r="QH12" s="44"/>
      <c r="QI12" s="44"/>
      <c r="QJ12" s="44"/>
      <c r="QK12" s="44"/>
      <c r="QL12" s="44"/>
      <c r="QM12" s="44"/>
      <c r="QN12" s="44"/>
      <c r="QO12" s="44"/>
      <c r="QP12" s="44"/>
      <c r="QQ12" s="44"/>
      <c r="QR12" s="44"/>
      <c r="QS12" s="44"/>
      <c r="QT12" s="44"/>
      <c r="QU12" s="44"/>
      <c r="QV12" s="44"/>
      <c r="QW12" s="44"/>
      <c r="QX12" s="44"/>
      <c r="QY12" s="44"/>
      <c r="QZ12" s="44"/>
      <c r="RA12" s="44"/>
      <c r="RB12" s="44"/>
      <c r="RC12" s="44"/>
      <c r="RD12" s="44"/>
      <c r="RE12" s="44"/>
      <c r="RF12" s="44"/>
      <c r="RG12" s="44"/>
      <c r="RH12" s="44"/>
      <c r="RI12" s="44"/>
      <c r="RJ12" s="44"/>
      <c r="RK12" s="44"/>
      <c r="RL12" s="44"/>
      <c r="RM12" s="44"/>
      <c r="RN12" s="44"/>
      <c r="RO12" s="44"/>
      <c r="RP12" s="44"/>
      <c r="RQ12" s="44"/>
      <c r="RR12" s="44"/>
      <c r="RS12" s="44"/>
      <c r="RT12" s="44"/>
      <c r="RU12" s="44"/>
      <c r="RV12" s="44"/>
      <c r="RW12" s="44"/>
      <c r="RX12" s="44"/>
      <c r="RY12" s="44"/>
      <c r="RZ12" s="44"/>
      <c r="SA12" s="44"/>
      <c r="SB12" s="44"/>
      <c r="SC12" s="44"/>
      <c r="SD12" s="44"/>
      <c r="SE12" s="44"/>
      <c r="SF12" s="44"/>
      <c r="SG12" s="44"/>
      <c r="SH12" s="44"/>
      <c r="SI12" s="44"/>
      <c r="SJ12" s="44"/>
      <c r="SK12" s="44"/>
      <c r="SL12" s="44"/>
      <c r="SM12" s="44"/>
      <c r="SN12" s="44"/>
      <c r="SO12" s="44"/>
      <c r="SP12" s="44"/>
      <c r="SQ12" s="44"/>
      <c r="SR12" s="44"/>
      <c r="SS12" s="44"/>
      <c r="ST12" s="44"/>
      <c r="SU12" s="44"/>
      <c r="SV12" s="44"/>
      <c r="SW12" s="44"/>
      <c r="SX12" s="44"/>
      <c r="SY12" s="44"/>
      <c r="SZ12" s="44"/>
      <c r="TA12" s="44"/>
      <c r="TB12" s="44"/>
      <c r="TC12" s="44"/>
      <c r="TD12" s="44"/>
      <c r="TE12" s="44"/>
      <c r="TF12" s="44"/>
      <c r="TG12" s="44"/>
      <c r="TH12" s="44"/>
      <c r="TI12" s="44"/>
      <c r="TJ12" s="44"/>
      <c r="TK12" s="44"/>
      <c r="TL12" s="44"/>
      <c r="TM12" s="44"/>
      <c r="TN12" s="44"/>
      <c r="TO12" s="44"/>
      <c r="TP12" s="44"/>
      <c r="TQ12" s="44"/>
      <c r="TR12" s="44"/>
      <c r="TS12" s="44"/>
      <c r="TT12" s="44"/>
      <c r="TU12" s="44"/>
      <c r="TV12" s="44"/>
      <c r="TW12" s="44"/>
      <c r="TX12" s="44"/>
      <c r="TY12" s="44"/>
      <c r="TZ12" s="44"/>
      <c r="UA12" s="44"/>
      <c r="UB12" s="44"/>
      <c r="UC12" s="44"/>
      <c r="UD12" s="44"/>
      <c r="UE12" s="44"/>
      <c r="UF12" s="44"/>
      <c r="UG12" s="44"/>
      <c r="UH12" s="44"/>
      <c r="UI12" s="44"/>
      <c r="UJ12" s="44"/>
      <c r="UK12" s="44"/>
      <c r="UL12" s="44"/>
      <c r="UM12" s="44"/>
      <c r="UN12" s="44"/>
      <c r="UO12" s="44"/>
      <c r="UP12" s="44"/>
      <c r="UQ12" s="44"/>
      <c r="UR12" s="44"/>
      <c r="US12" s="44"/>
      <c r="UT12" s="44"/>
      <c r="UU12" s="44"/>
      <c r="UV12" s="44"/>
      <c r="UW12" s="44"/>
      <c r="UX12" s="44"/>
      <c r="UY12" s="44"/>
      <c r="UZ12" s="44"/>
      <c r="VA12" s="44"/>
      <c r="VB12" s="44"/>
      <c r="VC12" s="44"/>
      <c r="VD12" s="44"/>
      <c r="VE12" s="44"/>
      <c r="VF12" s="44"/>
      <c r="VG12" s="44"/>
      <c r="VH12" s="44"/>
      <c r="VI12" s="44"/>
      <c r="VJ12" s="44"/>
      <c r="VK12" s="44"/>
      <c r="VL12" s="44"/>
      <c r="VM12" s="44"/>
      <c r="VN12" s="44"/>
      <c r="VO12" s="44"/>
      <c r="VP12" s="44"/>
      <c r="VQ12" s="44"/>
      <c r="VR12" s="44"/>
      <c r="VS12" s="44"/>
      <c r="VT12" s="44"/>
      <c r="VU12" s="44"/>
      <c r="VV12" s="44"/>
      <c r="VW12" s="44"/>
      <c r="VX12" s="44"/>
      <c r="VY12" s="44"/>
      <c r="VZ12" s="44"/>
      <c r="WA12" s="44"/>
      <c r="WB12" s="44"/>
      <c r="WC12" s="44"/>
      <c r="WD12" s="44"/>
      <c r="WE12" s="44"/>
      <c r="WF12" s="44"/>
      <c r="WG12" s="44"/>
      <c r="WH12" s="44"/>
      <c r="WI12" s="44"/>
      <c r="WJ12" s="44"/>
      <c r="WK12" s="44"/>
      <c r="WL12" s="44"/>
      <c r="WM12" s="44"/>
      <c r="WN12" s="44"/>
      <c r="WO12" s="44"/>
      <c r="WP12" s="44"/>
      <c r="WQ12" s="44"/>
      <c r="WR12" s="44"/>
      <c r="WS12" s="44"/>
      <c r="WT12" s="44"/>
      <c r="WU12" s="44"/>
      <c r="WV12" s="44"/>
      <c r="WW12" s="44"/>
      <c r="WX12" s="44"/>
      <c r="WY12" s="44"/>
      <c r="WZ12" s="44"/>
      <c r="XA12" s="44"/>
      <c r="XB12" s="44"/>
      <c r="XC12" s="44"/>
      <c r="XD12" s="44"/>
      <c r="XE12" s="44"/>
      <c r="XF12" s="44"/>
      <c r="XG12" s="44"/>
      <c r="XH12" s="44"/>
      <c r="XI12" s="44"/>
      <c r="XJ12" s="44"/>
      <c r="XK12" s="44"/>
      <c r="XL12" s="44"/>
      <c r="XM12" s="44"/>
      <c r="XN12" s="44"/>
      <c r="XO12" s="44"/>
      <c r="XP12" s="44"/>
      <c r="XQ12" s="44"/>
      <c r="XR12" s="44"/>
      <c r="XS12" s="44"/>
      <c r="XT12" s="44"/>
      <c r="XU12" s="44"/>
      <c r="XV12" s="44"/>
      <c r="XW12" s="44"/>
      <c r="XX12" s="44"/>
      <c r="XY12" s="44"/>
      <c r="XZ12" s="44"/>
      <c r="YA12" s="44"/>
      <c r="YB12" s="44"/>
      <c r="YC12" s="44"/>
      <c r="YD12" s="44"/>
      <c r="YE12" s="44"/>
      <c r="YF12" s="44"/>
      <c r="YG12" s="44"/>
      <c r="YH12" s="44"/>
      <c r="YI12" s="44"/>
      <c r="YJ12" s="44"/>
      <c r="YK12" s="44"/>
      <c r="YL12" s="44"/>
      <c r="YM12" s="44"/>
      <c r="YN12" s="44"/>
      <c r="YO12" s="44"/>
      <c r="YP12" s="44"/>
      <c r="YQ12" s="44"/>
      <c r="YR12" s="44"/>
      <c r="YS12" s="44"/>
      <c r="YT12" s="44"/>
      <c r="YU12" s="44"/>
      <c r="YV12" s="44"/>
      <c r="YW12" s="44"/>
      <c r="YX12" s="44"/>
      <c r="YY12" s="44"/>
      <c r="YZ12" s="44"/>
      <c r="ZA12" s="44"/>
      <c r="ZB12" s="44"/>
      <c r="ZC12" s="44"/>
      <c r="ZD12" s="44"/>
      <c r="ZE12" s="44"/>
      <c r="ZF12" s="44"/>
      <c r="ZG12" s="44"/>
      <c r="ZH12" s="44"/>
      <c r="ZI12" s="44"/>
      <c r="ZJ12" s="44"/>
      <c r="ZK12" s="44"/>
      <c r="ZL12" s="44"/>
      <c r="ZM12" s="44"/>
      <c r="ZN12" s="44"/>
      <c r="ZO12" s="44"/>
      <c r="ZP12" s="44"/>
      <c r="ZQ12" s="44"/>
      <c r="ZR12" s="44"/>
      <c r="ZS12" s="44"/>
      <c r="ZT12" s="44"/>
      <c r="ZU12" s="44"/>
      <c r="ZV12" s="44"/>
      <c r="ZW12" s="44"/>
      <c r="ZX12" s="44"/>
      <c r="ZY12" s="44"/>
      <c r="ZZ12" s="44"/>
      <c r="AAA12" s="44"/>
      <c r="AAB12" s="44"/>
      <c r="AAC12" s="44"/>
      <c r="AAD12" s="44"/>
      <c r="AAE12" s="44"/>
      <c r="AAF12" s="44"/>
      <c r="AAG12" s="44"/>
      <c r="AAH12" s="44"/>
      <c r="AAI12" s="44"/>
      <c r="AAJ12" s="44"/>
      <c r="AAK12" s="44"/>
      <c r="AAL12" s="44"/>
      <c r="AAM12" s="44"/>
      <c r="AAN12" s="44"/>
      <c r="AAO12" s="44"/>
      <c r="AAP12" s="44"/>
      <c r="AAQ12" s="44"/>
      <c r="AAR12" s="44"/>
      <c r="AAS12" s="44"/>
      <c r="AAT12" s="44"/>
      <c r="AAU12" s="44"/>
      <c r="AAV12" s="44"/>
      <c r="AAW12" s="44"/>
      <c r="AAX12" s="44"/>
      <c r="AAY12" s="44"/>
      <c r="AAZ12" s="44"/>
      <c r="ABA12" s="44"/>
      <c r="ABB12" s="44"/>
      <c r="ABC12" s="44"/>
      <c r="ABD12" s="44"/>
      <c r="ABE12" s="44"/>
      <c r="ABF12" s="44"/>
      <c r="ABG12" s="44"/>
      <c r="ABH12" s="44"/>
      <c r="ABI12" s="44"/>
      <c r="ABJ12" s="44"/>
      <c r="ABK12" s="44"/>
      <c r="ABL12" s="44"/>
      <c r="ABM12" s="44"/>
      <c r="ABN12" s="44"/>
      <c r="ABO12" s="44"/>
      <c r="ABP12" s="44"/>
      <c r="ABQ12" s="44"/>
      <c r="ABR12" s="44"/>
      <c r="ABS12" s="44"/>
      <c r="ABT12" s="44"/>
      <c r="ABU12" s="44"/>
      <c r="ABV12" s="44"/>
      <c r="ABW12" s="44"/>
      <c r="ABX12" s="44"/>
      <c r="ABY12" s="44"/>
      <c r="ABZ12" s="44"/>
      <c r="ACA12" s="44"/>
      <c r="ACB12" s="44"/>
      <c r="ACC12" s="44"/>
      <c r="ACD12" s="44"/>
      <c r="ACE12" s="44"/>
      <c r="ACF12" s="44"/>
      <c r="ACG12" s="44"/>
      <c r="ACH12" s="44"/>
      <c r="ACI12" s="44"/>
      <c r="ACJ12" s="44"/>
      <c r="ACK12" s="44"/>
      <c r="ACL12" s="44"/>
      <c r="ACM12" s="44"/>
      <c r="ACN12" s="44"/>
      <c r="ACO12" s="44"/>
      <c r="ACP12" s="44"/>
      <c r="ACQ12" s="44"/>
      <c r="ACR12" s="44"/>
      <c r="ACS12" s="44"/>
      <c r="ACT12" s="44"/>
      <c r="ACU12" s="44"/>
      <c r="ACV12" s="44"/>
      <c r="ACW12" s="44"/>
      <c r="ACX12" s="44"/>
      <c r="ACY12" s="44"/>
      <c r="ACZ12" s="44"/>
      <c r="ADA12" s="44"/>
      <c r="ADB12" s="44"/>
      <c r="ADC12" s="44"/>
      <c r="ADD12" s="44"/>
      <c r="ADE12" s="44"/>
      <c r="ADF12" s="44"/>
      <c r="ADG12" s="44"/>
      <c r="ADH12" s="44"/>
      <c r="ADI12" s="44"/>
      <c r="ADJ12" s="44"/>
      <c r="ADK12" s="44"/>
      <c r="ADL12" s="44"/>
      <c r="ADM12" s="44"/>
      <c r="ADN12" s="44"/>
      <c r="ADO12" s="44"/>
      <c r="ADP12" s="44"/>
      <c r="ADQ12" s="44"/>
      <c r="ADR12" s="44"/>
      <c r="ADS12" s="44"/>
      <c r="ADT12" s="44"/>
      <c r="ADU12" s="44"/>
      <c r="ADV12" s="44"/>
      <c r="ADW12" s="44"/>
      <c r="ADX12" s="44"/>
      <c r="ADY12" s="44"/>
      <c r="ADZ12" s="44"/>
      <c r="AEA12" s="44"/>
      <c r="AEB12" s="44"/>
      <c r="AEC12" s="44"/>
      <c r="AED12" s="44"/>
      <c r="AEE12" s="44"/>
      <c r="AEF12" s="44"/>
      <c r="AEG12" s="44"/>
      <c r="AEH12" s="44"/>
      <c r="AEI12" s="44"/>
      <c r="AEJ12" s="44"/>
      <c r="AEK12" s="44"/>
      <c r="AEL12" s="44"/>
      <c r="AEM12" s="44"/>
      <c r="AEN12" s="44"/>
      <c r="AEO12" s="44"/>
      <c r="AEP12" s="44"/>
      <c r="AEQ12" s="44"/>
      <c r="AER12" s="44"/>
      <c r="AES12" s="44"/>
      <c r="AET12" s="44"/>
      <c r="AEU12" s="44"/>
      <c r="AEV12" s="44"/>
      <c r="AEW12" s="44"/>
      <c r="AEX12" s="44"/>
      <c r="AEY12" s="44"/>
      <c r="AEZ12" s="44"/>
      <c r="AFA12" s="44"/>
      <c r="AFB12" s="44"/>
      <c r="AFC12" s="44"/>
      <c r="AFD12" s="44"/>
      <c r="AFE12" s="44"/>
      <c r="AFF12" s="44"/>
      <c r="AFG12" s="44"/>
      <c r="AFH12" s="44"/>
      <c r="AFI12" s="44"/>
      <c r="AFJ12" s="44"/>
      <c r="AFK12" s="44"/>
      <c r="AFL12" s="44"/>
      <c r="AFM12" s="44"/>
      <c r="AFN12" s="44"/>
      <c r="AFO12" s="44"/>
      <c r="AFP12" s="44"/>
      <c r="AFQ12" s="44"/>
      <c r="AFR12" s="44"/>
      <c r="AFS12" s="44"/>
      <c r="AFT12" s="44"/>
      <c r="AFU12" s="44"/>
      <c r="AFV12" s="44"/>
      <c r="AFW12" s="44"/>
      <c r="AFX12" s="44"/>
      <c r="AFY12" s="44"/>
      <c r="AFZ12" s="44"/>
      <c r="AGA12" s="44"/>
      <c r="AGB12" s="44"/>
      <c r="AGC12" s="44"/>
      <c r="AGD12" s="44"/>
      <c r="AGE12" s="44"/>
      <c r="AGF12" s="44"/>
      <c r="AGG12" s="44"/>
      <c r="AGH12" s="44"/>
      <c r="AGI12" s="44"/>
      <c r="AGJ12" s="44"/>
      <c r="AGK12" s="44"/>
      <c r="AGL12" s="44"/>
      <c r="AGM12" s="44"/>
      <c r="AGN12" s="44"/>
      <c r="AGO12" s="44"/>
      <c r="AGP12" s="44"/>
      <c r="AGQ12" s="44"/>
      <c r="AGR12" s="44"/>
      <c r="AGS12" s="44"/>
      <c r="AGT12" s="44"/>
      <c r="AGU12" s="44"/>
      <c r="AGV12" s="44"/>
      <c r="AGW12" s="44"/>
      <c r="AGX12" s="44"/>
      <c r="AGY12" s="44"/>
      <c r="AGZ12" s="44"/>
      <c r="AHA12" s="44"/>
      <c r="AHB12" s="44"/>
      <c r="AHC12" s="44"/>
      <c r="AHD12" s="44"/>
      <c r="AHE12" s="44"/>
      <c r="AHF12" s="44"/>
      <c r="AHG12" s="44"/>
      <c r="AHH12" s="44"/>
      <c r="AHI12" s="44"/>
      <c r="AHJ12" s="44"/>
      <c r="AHK12" s="44"/>
      <c r="AHL12" s="44"/>
      <c r="AHM12" s="44"/>
      <c r="AHN12" s="44"/>
      <c r="AHO12" s="44"/>
      <c r="AHP12" s="44"/>
      <c r="AHQ12" s="44"/>
      <c r="AHR12" s="44"/>
      <c r="AHS12" s="44"/>
      <c r="AHT12" s="44"/>
      <c r="AHU12" s="44"/>
      <c r="AHV12" s="44"/>
      <c r="AHW12" s="44"/>
      <c r="AHX12" s="44"/>
      <c r="AHY12" s="44"/>
      <c r="AHZ12" s="44"/>
      <c r="AIA12" s="44"/>
      <c r="AIB12" s="44"/>
      <c r="AIC12" s="44"/>
      <c r="AID12" s="44"/>
      <c r="AIE12" s="44"/>
      <c r="AIF12" s="44"/>
      <c r="AIG12" s="44"/>
      <c r="AIH12" s="44"/>
      <c r="AII12" s="44"/>
      <c r="AIJ12" s="44"/>
      <c r="AIK12" s="44"/>
      <c r="AIL12" s="44"/>
      <c r="AIM12" s="44"/>
      <c r="AIN12" s="44"/>
      <c r="AIO12" s="44"/>
      <c r="AIP12" s="44"/>
      <c r="AIQ12" s="44"/>
      <c r="AIR12" s="44"/>
      <c r="AIS12" s="44"/>
      <c r="AIT12" s="44"/>
      <c r="AIU12" s="44"/>
      <c r="AIV12" s="44"/>
      <c r="AIW12" s="44"/>
      <c r="AIX12" s="44"/>
      <c r="AIY12" s="44"/>
      <c r="AIZ12" s="44"/>
      <c r="AJA12" s="44"/>
      <c r="AJB12" s="44"/>
      <c r="AJC12" s="44"/>
      <c r="AJD12" s="44"/>
      <c r="AJE12" s="44"/>
      <c r="AJF12" s="44"/>
      <c r="AJG12" s="44"/>
      <c r="AJH12" s="44"/>
      <c r="AJI12" s="44"/>
      <c r="AJJ12" s="44"/>
      <c r="AJK12" s="44"/>
      <c r="AJL12" s="44"/>
      <c r="AJM12" s="44"/>
      <c r="AJN12" s="44"/>
      <c r="AJO12" s="44"/>
      <c r="AJP12" s="44"/>
      <c r="AJQ12" s="44"/>
      <c r="AJR12" s="44"/>
      <c r="AJS12" s="44"/>
      <c r="AJT12" s="44"/>
      <c r="AJU12" s="44"/>
      <c r="AJV12" s="44"/>
      <c r="AJW12" s="44"/>
      <c r="AJX12" s="44"/>
      <c r="AJY12" s="44"/>
      <c r="AJZ12" s="44"/>
      <c r="AKA12" s="44"/>
      <c r="AKB12" s="44"/>
      <c r="AKC12" s="44"/>
      <c r="AKD12" s="44"/>
      <c r="AKE12" s="44"/>
      <c r="AKF12" s="44"/>
      <c r="AKG12" s="44"/>
      <c r="AKH12" s="44"/>
      <c r="AKI12" s="44"/>
      <c r="AKJ12" s="44"/>
      <c r="AKK12" s="44"/>
      <c r="AKL12" s="44"/>
      <c r="AKM12" s="44"/>
      <c r="AKN12" s="44"/>
      <c r="AKO12" s="44"/>
      <c r="AKP12" s="44"/>
      <c r="AKQ12" s="44"/>
      <c r="AKR12" s="44"/>
      <c r="AKS12" s="44"/>
      <c r="AKT12" s="44"/>
      <c r="AKU12" s="44"/>
      <c r="AKV12" s="44"/>
      <c r="AKW12" s="44"/>
      <c r="AKX12" s="44"/>
      <c r="AKY12" s="44"/>
      <c r="AKZ12" s="44"/>
      <c r="ALA12" s="44"/>
      <c r="ALB12" s="44"/>
      <c r="ALC12" s="44"/>
      <c r="ALD12" s="44"/>
      <c r="ALE12" s="44"/>
      <c r="ALF12" s="44"/>
      <c r="ALG12" s="44"/>
      <c r="ALH12" s="44"/>
      <c r="ALI12" s="44"/>
      <c r="ALJ12" s="44"/>
      <c r="ALK12" s="44"/>
      <c r="ALL12" s="44"/>
      <c r="ALM12" s="44"/>
      <c r="ALN12" s="44"/>
      <c r="ALO12" s="44"/>
      <c r="ALP12" s="44"/>
      <c r="ALQ12" s="44"/>
      <c r="ALR12" s="44"/>
      <c r="ALS12" s="44"/>
      <c r="ALT12" s="44"/>
      <c r="ALU12" s="44"/>
      <c r="ALV12" s="44"/>
      <c r="ALW12" s="44"/>
      <c r="ALX12" s="44"/>
      <c r="ALY12" s="44"/>
      <c r="ALZ12" s="44"/>
      <c r="AMA12" s="44"/>
      <c r="AMB12" s="44"/>
      <c r="AMC12" s="44"/>
      <c r="AMD12" s="44"/>
      <c r="AME12" s="44"/>
      <c r="AMF12" s="44"/>
      <c r="AMG12" s="44"/>
      <c r="AMH12" s="44"/>
      <c r="AMI12" s="44"/>
      <c r="AMJ12" s="44"/>
      <c r="AMK12" s="44"/>
      <c r="AML12" s="44"/>
      <c r="AMM12" s="44"/>
      <c r="AMN12" s="44"/>
      <c r="AMO12" s="44"/>
      <c r="AMP12" s="44"/>
      <c r="AMQ12" s="44"/>
      <c r="AMR12" s="44"/>
      <c r="AMS12" s="44"/>
      <c r="AMT12" s="44"/>
      <c r="AMU12" s="44"/>
      <c r="AMV12" s="44"/>
      <c r="AMW12" s="44"/>
      <c r="AMX12" s="44"/>
      <c r="AMY12" s="44"/>
      <c r="AMZ12" s="44"/>
      <c r="ANA12" s="44"/>
      <c r="ANB12" s="44"/>
      <c r="ANC12" s="44"/>
      <c r="AND12" s="44"/>
      <c r="ANE12" s="44"/>
      <c r="ANF12" s="44"/>
      <c r="ANG12" s="44"/>
      <c r="ANH12" s="44"/>
      <c r="ANI12" s="44"/>
      <c r="ANJ12" s="44"/>
      <c r="ANK12" s="44"/>
      <c r="ANL12" s="44"/>
      <c r="ANM12" s="44"/>
      <c r="ANN12" s="44"/>
      <c r="ANO12" s="44"/>
      <c r="ANP12" s="44"/>
      <c r="ANQ12" s="44"/>
      <c r="ANR12" s="44"/>
      <c r="ANS12" s="44"/>
      <c r="ANT12" s="44"/>
      <c r="ANU12" s="44"/>
      <c r="ANV12" s="44"/>
      <c r="ANW12" s="44"/>
      <c r="ANX12" s="44"/>
      <c r="ANY12" s="44"/>
      <c r="ANZ12" s="44"/>
      <c r="AOA12" s="44"/>
      <c r="AOB12" s="44"/>
      <c r="AOC12" s="44"/>
      <c r="AOD12" s="44"/>
      <c r="AOE12" s="44"/>
      <c r="AOF12" s="44"/>
      <c r="AOG12" s="44"/>
      <c r="AOH12" s="44"/>
      <c r="AOI12" s="44"/>
      <c r="AOJ12" s="44"/>
      <c r="AOK12" s="44"/>
      <c r="AOL12" s="44"/>
      <c r="AOM12" s="44"/>
      <c r="AON12" s="44"/>
      <c r="AOO12" s="44"/>
      <c r="AOP12" s="44"/>
      <c r="AOQ12" s="44"/>
      <c r="AOR12" s="44"/>
      <c r="AOS12" s="44"/>
      <c r="AOT12" s="44"/>
      <c r="AOU12" s="44"/>
      <c r="AOV12" s="44"/>
      <c r="AOW12" s="44"/>
      <c r="AOX12" s="44"/>
      <c r="AOY12" s="44"/>
      <c r="AOZ12" s="44"/>
      <c r="APA12" s="44"/>
      <c r="APB12" s="44"/>
      <c r="APC12" s="44"/>
      <c r="APD12" s="44"/>
      <c r="APE12" s="44"/>
      <c r="APF12" s="44"/>
      <c r="APG12" s="44"/>
      <c r="APH12" s="44"/>
      <c r="API12" s="44"/>
      <c r="APJ12" s="44"/>
      <c r="APK12" s="44"/>
      <c r="APL12" s="44"/>
      <c r="APM12" s="44"/>
      <c r="APN12" s="44"/>
      <c r="APO12" s="44"/>
      <c r="APP12" s="44"/>
      <c r="APQ12" s="44"/>
      <c r="APR12" s="44"/>
      <c r="APS12" s="44"/>
      <c r="APT12" s="44"/>
      <c r="APU12" s="44"/>
      <c r="APV12" s="44"/>
      <c r="APW12" s="44"/>
      <c r="APX12" s="44"/>
      <c r="APY12" s="44"/>
      <c r="APZ12" s="44"/>
      <c r="AQA12" s="44"/>
      <c r="AQB12" s="44"/>
      <c r="AQC12" s="44"/>
      <c r="AQD12" s="44"/>
      <c r="AQE12" s="44"/>
      <c r="AQF12" s="44"/>
      <c r="AQG12" s="44"/>
      <c r="AQH12" s="44"/>
      <c r="AQI12" s="44"/>
      <c r="AQJ12" s="44"/>
      <c r="AQK12" s="44"/>
      <c r="AQL12" s="44"/>
      <c r="AQM12" s="44"/>
      <c r="AQN12" s="44"/>
      <c r="AQO12" s="44"/>
      <c r="AQP12" s="44"/>
      <c r="AQQ12" s="44"/>
      <c r="AQR12" s="44"/>
      <c r="AQS12" s="44"/>
      <c r="AQT12" s="44"/>
      <c r="AQU12" s="44"/>
      <c r="AQV12" s="44"/>
      <c r="AQW12" s="44"/>
      <c r="AQX12" s="44"/>
      <c r="AQY12" s="44"/>
      <c r="AQZ12" s="44"/>
      <c r="ARA12" s="44"/>
      <c r="ARB12" s="44"/>
      <c r="ARC12" s="44"/>
      <c r="ARD12" s="44"/>
      <c r="ARE12" s="44"/>
      <c r="ARF12" s="44"/>
      <c r="ARG12" s="44"/>
      <c r="ARH12" s="44"/>
      <c r="ARI12" s="44"/>
      <c r="ARJ12" s="44"/>
      <c r="ARK12" s="44"/>
      <c r="ARL12" s="44"/>
      <c r="ARM12" s="44"/>
      <c r="ARN12" s="44"/>
      <c r="ARO12" s="44"/>
      <c r="ARP12" s="44"/>
      <c r="ARQ12" s="44"/>
      <c r="ARR12" s="44"/>
      <c r="ARS12" s="44"/>
      <c r="ART12" s="44"/>
      <c r="ARU12" s="44"/>
      <c r="ARV12" s="44"/>
      <c r="ARW12" s="44"/>
      <c r="ARX12" s="44"/>
      <c r="ARY12" s="44"/>
      <c r="ARZ12" s="44"/>
      <c r="ASA12" s="44"/>
      <c r="ASB12" s="44"/>
      <c r="ASC12" s="44"/>
      <c r="ASD12" s="44"/>
      <c r="ASE12" s="44"/>
      <c r="ASF12" s="44"/>
      <c r="ASG12" s="44"/>
      <c r="ASH12" s="44"/>
      <c r="ASI12" s="44"/>
      <c r="ASJ12" s="44"/>
      <c r="ASK12" s="44"/>
      <c r="ASL12" s="44"/>
      <c r="ASM12" s="44"/>
      <c r="ASN12" s="44"/>
      <c r="ASO12" s="44"/>
      <c r="ASP12" s="44"/>
      <c r="ASQ12" s="44"/>
      <c r="ASR12" s="44"/>
      <c r="ASS12" s="44"/>
      <c r="AST12" s="44"/>
      <c r="ASU12" s="44"/>
      <c r="ASV12" s="44"/>
      <c r="ASW12" s="44"/>
      <c r="ASX12" s="44"/>
      <c r="ASY12" s="44"/>
      <c r="ASZ12" s="44"/>
      <c r="ATA12" s="44"/>
      <c r="ATB12" s="44"/>
      <c r="ATC12" s="44"/>
      <c r="ATD12" s="44"/>
      <c r="ATE12" s="44"/>
      <c r="ATF12" s="44"/>
      <c r="ATG12" s="44"/>
      <c r="ATH12" s="44"/>
      <c r="ATI12" s="44"/>
      <c r="ATJ12" s="44"/>
      <c r="ATK12" s="44"/>
      <c r="ATL12" s="44"/>
      <c r="ATM12" s="44"/>
      <c r="ATN12" s="44"/>
      <c r="ATO12" s="44"/>
      <c r="ATP12" s="44"/>
      <c r="ATQ12" s="44"/>
      <c r="ATR12" s="44"/>
      <c r="ATS12" s="44"/>
      <c r="ATT12" s="44"/>
      <c r="ATU12" s="44"/>
      <c r="ATV12" s="44"/>
      <c r="ATW12" s="44"/>
      <c r="ATX12" s="44"/>
      <c r="ATY12" s="44"/>
      <c r="ATZ12" s="44"/>
      <c r="AUA12" s="44"/>
      <c r="AUB12" s="44"/>
      <c r="AUC12" s="44"/>
      <c r="AUD12" s="44"/>
      <c r="AUE12" s="44"/>
      <c r="AUF12" s="44"/>
      <c r="AUG12" s="44"/>
      <c r="AUH12" s="44"/>
      <c r="AUI12" s="44"/>
      <c r="AUJ12" s="44"/>
      <c r="AUK12" s="44"/>
      <c r="AUL12" s="44"/>
      <c r="AUM12" s="44"/>
      <c r="AUN12" s="44"/>
      <c r="AUO12" s="44"/>
      <c r="AUP12" s="44"/>
      <c r="AUQ12" s="44"/>
      <c r="AUR12" s="44"/>
      <c r="AUS12" s="44"/>
      <c r="AUT12" s="44"/>
      <c r="AUU12" s="44"/>
      <c r="AUV12" s="44"/>
      <c r="AUW12" s="44"/>
      <c r="AUX12" s="44"/>
      <c r="AUY12" s="44"/>
      <c r="AUZ12" s="44"/>
      <c r="AVA12" s="44"/>
      <c r="AVB12" s="44"/>
      <c r="AVC12" s="44"/>
      <c r="AVD12" s="44"/>
      <c r="AVE12" s="44"/>
      <c r="AVF12" s="44"/>
      <c r="AVG12" s="44"/>
      <c r="AVH12" s="44"/>
      <c r="AVI12" s="44"/>
      <c r="AVJ12" s="44"/>
      <c r="AVK12" s="44"/>
      <c r="AVL12" s="44"/>
      <c r="AVM12" s="44"/>
      <c r="AVN12" s="44"/>
      <c r="AVO12" s="44"/>
      <c r="AVP12" s="44"/>
      <c r="AVQ12" s="44"/>
      <c r="AVR12" s="44"/>
      <c r="AVS12" s="44"/>
      <c r="AVT12" s="44"/>
      <c r="AVU12" s="44"/>
      <c r="AVV12" s="44"/>
      <c r="AVW12" s="44"/>
      <c r="AVX12" s="44"/>
      <c r="AVY12" s="44"/>
      <c r="AVZ12" s="44"/>
      <c r="AWA12" s="44"/>
      <c r="AWB12" s="44"/>
      <c r="AWC12" s="44"/>
      <c r="AWD12" s="44"/>
      <c r="AWE12" s="44"/>
      <c r="AWF12" s="44"/>
      <c r="AWG12" s="44"/>
      <c r="AWH12" s="44"/>
      <c r="AWI12" s="44"/>
      <c r="AWJ12" s="44"/>
      <c r="AWK12" s="44"/>
      <c r="AWL12" s="44"/>
      <c r="AWM12" s="44"/>
      <c r="AWN12" s="44"/>
      <c r="AWO12" s="44"/>
      <c r="AWP12" s="44"/>
      <c r="AWQ12" s="44"/>
      <c r="AWR12" s="44"/>
      <c r="AWS12" s="44"/>
      <c r="AWT12" s="44"/>
      <c r="AWU12" s="44"/>
      <c r="AWV12" s="44"/>
      <c r="AWW12" s="44"/>
      <c r="AWX12" s="44"/>
      <c r="AWY12" s="44"/>
      <c r="AWZ12" s="44"/>
      <c r="AXA12" s="44"/>
      <c r="AXB12" s="44"/>
      <c r="AXC12" s="44"/>
      <c r="AXD12" s="44"/>
      <c r="AXE12" s="44"/>
      <c r="AXF12" s="44"/>
      <c r="AXG12" s="44"/>
      <c r="AXH12" s="44"/>
      <c r="AXI12" s="44"/>
      <c r="AXJ12" s="44"/>
      <c r="AXK12" s="44"/>
      <c r="AXL12" s="44"/>
      <c r="AXM12" s="44"/>
      <c r="AXN12" s="44"/>
      <c r="AXO12" s="44"/>
      <c r="AXP12" s="44"/>
      <c r="AXQ12" s="44"/>
      <c r="AXR12" s="44"/>
      <c r="AXS12" s="44"/>
      <c r="AXT12" s="44"/>
      <c r="AXU12" s="44"/>
      <c r="AXV12" s="44"/>
      <c r="AXW12" s="44"/>
      <c r="AXX12" s="44"/>
      <c r="AXY12" s="44"/>
      <c r="AXZ12" s="44"/>
      <c r="AYA12" s="44"/>
      <c r="AYB12" s="44"/>
      <c r="AYC12" s="44"/>
      <c r="AYD12" s="44"/>
      <c r="AYE12" s="44"/>
      <c r="AYF12" s="44"/>
      <c r="AYG12" s="44"/>
      <c r="AYH12" s="44"/>
      <c r="AYI12" s="44"/>
      <c r="AYJ12" s="44"/>
      <c r="AYK12" s="44"/>
      <c r="AYL12" s="44"/>
      <c r="AYM12" s="44"/>
      <c r="AYN12" s="44"/>
      <c r="AYO12" s="44"/>
      <c r="AYP12" s="44"/>
      <c r="AYQ12" s="44"/>
      <c r="AYR12" s="44"/>
      <c r="AYS12" s="44"/>
      <c r="AYT12" s="44"/>
      <c r="AYU12" s="44"/>
      <c r="AYV12" s="44"/>
      <c r="AYW12" s="44"/>
      <c r="AYX12" s="44"/>
      <c r="AYY12" s="44"/>
      <c r="AYZ12" s="44"/>
      <c r="AZA12" s="44"/>
      <c r="AZB12" s="44"/>
      <c r="AZC12" s="44"/>
      <c r="AZD12" s="44"/>
      <c r="AZE12" s="44"/>
      <c r="AZF12" s="44"/>
      <c r="AZG12" s="44"/>
      <c r="AZH12" s="44"/>
      <c r="AZI12" s="44"/>
      <c r="AZJ12" s="44"/>
      <c r="AZK12" s="44"/>
      <c r="AZL12" s="44"/>
      <c r="AZM12" s="44"/>
      <c r="AZN12" s="44"/>
      <c r="AZO12" s="44"/>
      <c r="AZP12" s="44"/>
      <c r="AZQ12" s="44"/>
      <c r="AZR12" s="44"/>
      <c r="AZS12" s="44"/>
      <c r="AZT12" s="44"/>
      <c r="AZU12" s="44"/>
      <c r="AZV12" s="44"/>
      <c r="AZW12" s="44"/>
      <c r="AZX12" s="44"/>
      <c r="AZY12" s="44"/>
      <c r="AZZ12" s="44"/>
      <c r="BAA12" s="44"/>
      <c r="BAB12" s="44"/>
      <c r="BAC12" s="44"/>
      <c r="BAD12" s="44"/>
      <c r="BAE12" s="44"/>
      <c r="BAF12" s="44"/>
      <c r="BAG12" s="44"/>
      <c r="BAH12" s="44"/>
      <c r="BAI12" s="44"/>
      <c r="BAJ12" s="44"/>
      <c r="BAK12" s="44"/>
      <c r="BAL12" s="44"/>
      <c r="BAM12" s="44"/>
      <c r="BAN12" s="44"/>
      <c r="BAO12" s="44"/>
      <c r="BAP12" s="44"/>
      <c r="BAQ12" s="44"/>
      <c r="BAR12" s="44"/>
      <c r="BAS12" s="44"/>
      <c r="BAT12" s="44"/>
      <c r="BAU12" s="44"/>
      <c r="BAV12" s="44"/>
      <c r="BAW12" s="44"/>
      <c r="BAX12" s="44"/>
      <c r="BAY12" s="44"/>
      <c r="BAZ12" s="44"/>
      <c r="BBA12" s="44"/>
      <c r="BBB12" s="44"/>
      <c r="BBC12" s="44"/>
      <c r="BBD12" s="44"/>
      <c r="BBE12" s="44"/>
      <c r="BBF12" s="44"/>
      <c r="BBG12" s="44"/>
      <c r="BBH12" s="44"/>
      <c r="BBI12" s="44"/>
      <c r="BBJ12" s="44"/>
      <c r="BBK12" s="44"/>
      <c r="BBL12" s="44"/>
      <c r="BBM12" s="44"/>
      <c r="BBN12" s="44"/>
      <c r="BBO12" s="44"/>
      <c r="BBP12" s="44"/>
      <c r="BBQ12" s="44"/>
      <c r="BBR12" s="44"/>
      <c r="BBS12" s="44"/>
      <c r="BBT12" s="44"/>
      <c r="BBU12" s="44"/>
      <c r="BBV12" s="44"/>
      <c r="BBW12" s="44"/>
      <c r="BBX12" s="44"/>
      <c r="BBY12" s="44"/>
      <c r="BBZ12" s="44"/>
      <c r="BCA12" s="44"/>
      <c r="BCB12" s="44"/>
      <c r="BCC12" s="44"/>
      <c r="BCD12" s="44"/>
      <c r="BCE12" s="44"/>
      <c r="BCF12" s="44"/>
      <c r="BCG12" s="44"/>
      <c r="BCH12" s="44"/>
      <c r="BCI12" s="44"/>
      <c r="BCJ12" s="44"/>
      <c r="BCK12" s="44"/>
      <c r="BCL12" s="44"/>
      <c r="BCM12" s="44"/>
      <c r="BCN12" s="44"/>
      <c r="BCO12" s="44"/>
      <c r="BCP12" s="44"/>
      <c r="BCQ12" s="44"/>
      <c r="BCR12" s="44"/>
      <c r="BCS12" s="44"/>
      <c r="BCT12" s="44"/>
      <c r="BCU12" s="44"/>
      <c r="BCV12" s="44"/>
      <c r="BCW12" s="44"/>
      <c r="BCX12" s="44"/>
      <c r="BCY12" s="44"/>
      <c r="BCZ12" s="44"/>
      <c r="BDA12" s="44"/>
      <c r="BDB12" s="44"/>
      <c r="BDC12" s="44"/>
      <c r="BDD12" s="44"/>
      <c r="BDE12" s="44"/>
      <c r="BDF12" s="44"/>
      <c r="BDG12" s="44"/>
      <c r="BDH12" s="44"/>
      <c r="BDI12" s="44"/>
      <c r="BDJ12" s="44"/>
      <c r="BDK12" s="44"/>
      <c r="BDL12" s="44"/>
      <c r="BDM12" s="44"/>
      <c r="BDN12" s="44"/>
      <c r="BDO12" s="44"/>
      <c r="BDP12" s="44"/>
      <c r="BDQ12" s="44"/>
      <c r="BDR12" s="44"/>
      <c r="BDS12" s="44"/>
      <c r="BDT12" s="44"/>
      <c r="BDU12" s="44"/>
      <c r="BDV12" s="44"/>
      <c r="BDW12" s="44"/>
      <c r="BDX12" s="44"/>
      <c r="BDY12" s="44"/>
      <c r="BDZ12" s="44"/>
      <c r="BEA12" s="44"/>
      <c r="BEB12" s="44"/>
      <c r="BEC12" s="44"/>
      <c r="BED12" s="44"/>
      <c r="BEE12" s="44"/>
      <c r="BEF12" s="44"/>
      <c r="BEG12" s="44"/>
      <c r="BEH12" s="44"/>
      <c r="BEI12" s="44"/>
      <c r="BEJ12" s="44"/>
      <c r="BEK12" s="44"/>
      <c r="BEL12" s="44"/>
      <c r="BEM12" s="44"/>
      <c r="BEN12" s="44"/>
      <c r="BEO12" s="44"/>
      <c r="BEP12" s="44"/>
      <c r="BEQ12" s="44"/>
      <c r="BER12" s="44"/>
      <c r="BES12" s="44"/>
      <c r="BET12" s="44"/>
      <c r="BEU12" s="44"/>
      <c r="BEV12" s="44"/>
      <c r="BEW12" s="44"/>
      <c r="BEX12" s="44"/>
      <c r="BEY12" s="44"/>
      <c r="BEZ12" s="44"/>
      <c r="BFA12" s="44"/>
      <c r="BFB12" s="44"/>
      <c r="BFC12" s="44"/>
      <c r="BFD12" s="44"/>
      <c r="BFE12" s="44"/>
      <c r="BFF12" s="44"/>
      <c r="BFG12" s="44"/>
      <c r="BFH12" s="44"/>
      <c r="BFI12" s="44"/>
      <c r="BFJ12" s="44"/>
      <c r="BFK12" s="44"/>
      <c r="BFL12" s="44"/>
      <c r="BFM12" s="44"/>
      <c r="BFN12" s="44"/>
      <c r="BFO12" s="44"/>
      <c r="BFP12" s="44"/>
      <c r="BFQ12" s="44"/>
      <c r="BFR12" s="44"/>
      <c r="BFS12" s="44"/>
      <c r="BFT12" s="44"/>
      <c r="BFU12" s="44"/>
      <c r="BFV12" s="44"/>
      <c r="BFW12" s="44"/>
      <c r="BFX12" s="44"/>
      <c r="BFY12" s="44"/>
      <c r="BFZ12" s="44"/>
      <c r="BGA12" s="44"/>
      <c r="BGB12" s="44"/>
      <c r="BGC12" s="44"/>
      <c r="BGD12" s="44"/>
      <c r="BGE12" s="44"/>
      <c r="BGF12" s="44"/>
      <c r="BGG12" s="44"/>
      <c r="BGH12" s="44"/>
      <c r="BGI12" s="44"/>
      <c r="BGJ12" s="44"/>
      <c r="BGK12" s="44"/>
      <c r="BGL12" s="44"/>
      <c r="BGM12" s="44"/>
      <c r="BGN12" s="44"/>
      <c r="BGO12" s="44"/>
      <c r="BGP12" s="44"/>
      <c r="BGQ12" s="44"/>
      <c r="BGR12" s="44"/>
      <c r="BGS12" s="44"/>
      <c r="BGT12" s="44"/>
      <c r="BGU12" s="44"/>
      <c r="BGV12" s="44"/>
      <c r="BGW12" s="44"/>
      <c r="BGX12" s="44"/>
      <c r="BGY12" s="44"/>
      <c r="BGZ12" s="44"/>
      <c r="BHA12" s="44"/>
      <c r="BHB12" s="44"/>
      <c r="BHC12" s="44"/>
      <c r="BHD12" s="44"/>
      <c r="BHE12" s="44"/>
      <c r="BHF12" s="44"/>
      <c r="BHG12" s="44"/>
      <c r="BHH12" s="44"/>
      <c r="BHI12" s="44"/>
      <c r="BHJ12" s="44"/>
      <c r="BHK12" s="44"/>
      <c r="BHL12" s="44"/>
      <c r="BHM12" s="44"/>
      <c r="BHN12" s="44"/>
      <c r="BHO12" s="44"/>
      <c r="BHP12" s="44"/>
      <c r="BHQ12" s="44"/>
      <c r="BHR12" s="44"/>
      <c r="BHS12" s="44"/>
      <c r="BHT12" s="44"/>
      <c r="BHU12" s="44"/>
      <c r="BHV12" s="44"/>
      <c r="BHW12" s="44"/>
      <c r="BHX12" s="44"/>
      <c r="BHY12" s="44"/>
      <c r="BHZ12" s="44"/>
      <c r="BIA12" s="44"/>
      <c r="BIB12" s="44"/>
      <c r="BIC12" s="44"/>
      <c r="BID12" s="44"/>
      <c r="BIE12" s="44"/>
      <c r="BIF12" s="44"/>
      <c r="BIG12" s="44"/>
      <c r="BIH12" s="44"/>
      <c r="BII12" s="44"/>
      <c r="BIJ12" s="44"/>
      <c r="BIK12" s="44"/>
      <c r="BIL12" s="44"/>
      <c r="BIM12" s="44"/>
      <c r="BIN12" s="44"/>
      <c r="BIO12" s="44"/>
      <c r="BIP12" s="44"/>
      <c r="BIQ12" s="44"/>
      <c r="BIR12" s="44"/>
      <c r="BIS12" s="44"/>
      <c r="BIT12" s="44"/>
      <c r="BIU12" s="44"/>
      <c r="BIV12" s="44"/>
      <c r="BIW12" s="44"/>
      <c r="BIX12" s="44"/>
      <c r="BIY12" s="44"/>
      <c r="BIZ12" s="44"/>
      <c r="BJA12" s="44"/>
      <c r="BJB12" s="44"/>
      <c r="BJC12" s="44"/>
      <c r="BJD12" s="44"/>
      <c r="BJE12" s="44"/>
      <c r="BJF12" s="44"/>
      <c r="BJG12" s="44"/>
      <c r="BJH12" s="44"/>
      <c r="BJI12" s="44"/>
      <c r="BJJ12" s="44"/>
      <c r="BJK12" s="44"/>
      <c r="BJL12" s="44"/>
      <c r="BJM12" s="44"/>
      <c r="BJN12" s="44"/>
      <c r="BJO12" s="44"/>
      <c r="BJP12" s="44"/>
      <c r="BJQ12" s="44"/>
      <c r="BJR12" s="44"/>
      <c r="BJS12" s="44"/>
      <c r="BJT12" s="44"/>
      <c r="BJU12" s="44"/>
      <c r="BJV12" s="44"/>
      <c r="BJW12" s="44"/>
      <c r="BJX12" s="44"/>
      <c r="BJY12" s="44"/>
      <c r="BJZ12" s="44"/>
      <c r="BKA12" s="44"/>
      <c r="BKB12" s="44"/>
      <c r="BKC12" s="44"/>
      <c r="BKD12" s="44"/>
      <c r="BKE12" s="44"/>
      <c r="BKF12" s="44"/>
      <c r="BKG12" s="44"/>
      <c r="BKH12" s="44"/>
      <c r="BKI12" s="44"/>
      <c r="BKJ12" s="44"/>
      <c r="BKK12" s="44"/>
      <c r="BKL12" s="44"/>
      <c r="BKM12" s="44"/>
      <c r="BKN12" s="44"/>
      <c r="BKO12" s="44"/>
      <c r="BKP12" s="44"/>
      <c r="BKQ12" s="44"/>
      <c r="BKR12" s="44"/>
      <c r="BKS12" s="44"/>
      <c r="BKT12" s="44"/>
      <c r="BKU12" s="44"/>
      <c r="BKV12" s="44"/>
      <c r="BKW12" s="44"/>
      <c r="BKX12" s="44"/>
      <c r="BKY12" s="44"/>
      <c r="BKZ12" s="44"/>
      <c r="BLA12" s="44"/>
      <c r="BLB12" s="44"/>
      <c r="BLC12" s="44"/>
      <c r="BLD12" s="44"/>
      <c r="BLE12" s="44"/>
      <c r="BLF12" s="44"/>
      <c r="BLG12" s="44"/>
      <c r="BLH12" s="44"/>
      <c r="BLI12" s="44"/>
      <c r="BLJ12" s="44"/>
      <c r="BLK12" s="44"/>
      <c r="BLL12" s="44"/>
      <c r="BLM12" s="44"/>
      <c r="BLN12" s="44"/>
      <c r="BLO12" s="44"/>
      <c r="BLP12" s="44"/>
      <c r="BLQ12" s="44"/>
      <c r="BLR12" s="44"/>
      <c r="BLS12" s="44"/>
      <c r="BLT12" s="44"/>
      <c r="BLU12" s="44"/>
      <c r="BLV12" s="44"/>
      <c r="BLW12" s="44"/>
      <c r="BLX12" s="44"/>
      <c r="BLY12" s="44"/>
      <c r="BLZ12" s="44"/>
      <c r="BMA12" s="44"/>
      <c r="BMB12" s="44"/>
      <c r="BMC12" s="44"/>
      <c r="BMD12" s="44"/>
      <c r="BME12" s="44"/>
      <c r="BMF12" s="44"/>
      <c r="BMG12" s="44"/>
      <c r="BMH12" s="44"/>
      <c r="BMI12" s="44"/>
      <c r="BMJ12" s="44"/>
      <c r="BMK12" s="44"/>
      <c r="BML12" s="44"/>
      <c r="BMM12" s="44"/>
      <c r="BMN12" s="44"/>
      <c r="BMO12" s="44"/>
      <c r="BMP12" s="44"/>
      <c r="BMQ12" s="44"/>
      <c r="BMR12" s="44"/>
      <c r="BMS12" s="44"/>
      <c r="BMT12" s="44"/>
      <c r="BMU12" s="44"/>
      <c r="BMV12" s="44"/>
      <c r="BMW12" s="44"/>
      <c r="BMX12" s="44"/>
      <c r="BMY12" s="44"/>
      <c r="BMZ12" s="44"/>
      <c r="BNA12" s="44"/>
      <c r="BNB12" s="44"/>
      <c r="BNC12" s="44"/>
      <c r="BND12" s="44"/>
      <c r="BNE12" s="44"/>
      <c r="BNF12" s="44"/>
      <c r="BNG12" s="44"/>
      <c r="BNH12" s="44"/>
      <c r="BNI12" s="44"/>
      <c r="BNJ12" s="44"/>
      <c r="BNK12" s="44"/>
      <c r="BNL12" s="44"/>
      <c r="BNM12" s="44"/>
      <c r="BNN12" s="44"/>
      <c r="BNO12" s="44"/>
      <c r="BNP12" s="44"/>
      <c r="BNQ12" s="44"/>
      <c r="BNR12" s="44"/>
      <c r="BNS12" s="44"/>
      <c r="BNT12" s="44"/>
      <c r="BNU12" s="44"/>
      <c r="BNV12" s="44"/>
      <c r="BNW12" s="44"/>
      <c r="BNX12" s="44"/>
      <c r="BNY12" s="44"/>
      <c r="BNZ12" s="44"/>
      <c r="BOA12" s="44"/>
      <c r="BOB12" s="44"/>
      <c r="BOC12" s="44"/>
      <c r="BOD12" s="44"/>
      <c r="BOE12" s="44"/>
      <c r="BOF12" s="44"/>
      <c r="BOG12" s="44"/>
      <c r="BOH12" s="44"/>
      <c r="BOI12" s="44"/>
      <c r="BOJ12" s="44"/>
      <c r="BOK12" s="44"/>
      <c r="BOL12" s="44"/>
      <c r="BOM12" s="44"/>
      <c r="BON12" s="44"/>
      <c r="BOO12" s="44"/>
      <c r="BOP12" s="44"/>
      <c r="BOQ12" s="44"/>
      <c r="BOR12" s="44"/>
      <c r="BOS12" s="44"/>
      <c r="BOT12" s="44"/>
      <c r="BOU12" s="44"/>
      <c r="BOV12" s="44"/>
      <c r="BOW12" s="44"/>
      <c r="BOX12" s="44"/>
      <c r="BOY12" s="44"/>
      <c r="BOZ12" s="44"/>
      <c r="BPA12" s="44"/>
      <c r="BPB12" s="44"/>
      <c r="BPC12" s="44"/>
      <c r="BPD12" s="44"/>
      <c r="BPE12" s="44"/>
      <c r="BPF12" s="44"/>
      <c r="BPG12" s="44"/>
      <c r="BPH12" s="44"/>
      <c r="BPI12" s="44"/>
      <c r="BPJ12" s="44"/>
      <c r="BPK12" s="44"/>
      <c r="BPL12" s="44"/>
      <c r="BPM12" s="44"/>
      <c r="BPN12" s="44"/>
      <c r="BPO12" s="44"/>
      <c r="BPP12" s="44"/>
      <c r="BPQ12" s="44"/>
      <c r="BPR12" s="44"/>
      <c r="BPS12" s="44"/>
      <c r="BPT12" s="44"/>
      <c r="BPU12" s="44"/>
      <c r="BPV12" s="44"/>
      <c r="BPW12" s="44"/>
      <c r="BPX12" s="44"/>
      <c r="BPY12" s="44"/>
      <c r="BPZ12" s="44"/>
      <c r="BQA12" s="44"/>
      <c r="BQB12" s="44"/>
      <c r="BQC12" s="44"/>
      <c r="BQD12" s="44"/>
      <c r="BQE12" s="44"/>
      <c r="BQF12" s="44"/>
      <c r="BQG12" s="44"/>
      <c r="BQH12" s="44"/>
      <c r="BQI12" s="44"/>
      <c r="BQJ12" s="44"/>
      <c r="BQK12" s="44"/>
      <c r="BQL12" s="44"/>
      <c r="BQM12" s="44"/>
      <c r="BQN12" s="44"/>
      <c r="BQO12" s="44"/>
      <c r="BQP12" s="44"/>
      <c r="BQQ12" s="44"/>
      <c r="BQR12" s="44"/>
      <c r="BQS12" s="44"/>
      <c r="BQT12" s="44"/>
      <c r="BQU12" s="44"/>
      <c r="BQV12" s="44"/>
      <c r="BQW12" s="44"/>
      <c r="BQX12" s="44"/>
      <c r="BQY12" s="44"/>
      <c r="BQZ12" s="44"/>
      <c r="BRA12" s="44"/>
      <c r="BRB12" s="44"/>
      <c r="BRC12" s="44"/>
      <c r="BRD12" s="44"/>
      <c r="BRE12" s="44"/>
      <c r="BRF12" s="44"/>
      <c r="BRG12" s="44"/>
      <c r="BRH12" s="44"/>
      <c r="BRI12" s="44"/>
      <c r="BRJ12" s="44"/>
      <c r="BRK12" s="44"/>
      <c r="BRL12" s="44"/>
      <c r="BRM12" s="44"/>
      <c r="BRN12" s="44"/>
      <c r="BRO12" s="44"/>
      <c r="BRP12" s="44"/>
      <c r="BRQ12" s="44"/>
      <c r="BRR12" s="44"/>
      <c r="BRS12" s="44"/>
      <c r="BRT12" s="44"/>
      <c r="BRU12" s="44"/>
      <c r="BRV12" s="44"/>
      <c r="BRW12" s="44"/>
      <c r="BRX12" s="44"/>
      <c r="BRY12" s="44"/>
      <c r="BRZ12" s="44"/>
      <c r="BSA12" s="44"/>
      <c r="BSB12" s="44"/>
      <c r="BSC12" s="44"/>
      <c r="BSD12" s="44"/>
      <c r="BSE12" s="44"/>
      <c r="BSF12" s="44"/>
      <c r="BSG12" s="44"/>
      <c r="BSH12" s="44"/>
      <c r="BSI12" s="44"/>
      <c r="BSJ12" s="44"/>
      <c r="BSK12" s="44"/>
      <c r="BSL12" s="44"/>
      <c r="BSM12" s="44"/>
      <c r="BSN12" s="44"/>
      <c r="BSO12" s="44"/>
      <c r="BSP12" s="44"/>
      <c r="BSQ12" s="44"/>
      <c r="BSR12" s="44"/>
      <c r="BSS12" s="44"/>
      <c r="BST12" s="44"/>
      <c r="BSU12" s="44"/>
      <c r="BSV12" s="44"/>
      <c r="BSW12" s="44"/>
      <c r="BSX12" s="44"/>
      <c r="BSY12" s="44"/>
      <c r="BSZ12" s="44"/>
      <c r="BTA12" s="44"/>
      <c r="BTB12" s="44"/>
      <c r="BTC12" s="44"/>
      <c r="BTD12" s="44"/>
      <c r="BTE12" s="44"/>
      <c r="BTF12" s="44"/>
      <c r="BTG12" s="44"/>
      <c r="BTH12" s="44"/>
      <c r="BTI12" s="44"/>
      <c r="BTJ12" s="44"/>
      <c r="BTK12" s="44"/>
      <c r="BTL12" s="44"/>
      <c r="BTM12" s="44"/>
      <c r="BTN12" s="44"/>
      <c r="BTO12" s="44"/>
      <c r="BTP12" s="44"/>
      <c r="BTQ12" s="44"/>
      <c r="BTR12" s="44"/>
      <c r="BTS12" s="44"/>
      <c r="BTT12" s="44"/>
      <c r="BTU12" s="44"/>
      <c r="BTV12" s="44"/>
      <c r="BTW12" s="44"/>
      <c r="BTX12" s="44"/>
      <c r="BTY12" s="44"/>
      <c r="BTZ12" s="44"/>
      <c r="BUA12" s="44"/>
      <c r="BUB12" s="44"/>
      <c r="BUC12" s="44"/>
      <c r="BUD12" s="44"/>
      <c r="BUE12" s="44"/>
      <c r="BUF12" s="44"/>
      <c r="BUG12" s="44"/>
      <c r="BUH12" s="44"/>
      <c r="BUI12" s="44"/>
      <c r="BUJ12" s="44"/>
      <c r="BUK12" s="44"/>
      <c r="BUL12" s="44"/>
      <c r="BUM12" s="44"/>
      <c r="BUN12" s="44"/>
      <c r="BUO12" s="44"/>
      <c r="BUP12" s="44"/>
      <c r="BUQ12" s="44"/>
      <c r="BUR12" s="44"/>
      <c r="BUS12" s="44"/>
      <c r="BUT12" s="44"/>
      <c r="BUU12" s="44"/>
      <c r="BUV12" s="44"/>
      <c r="BUW12" s="44"/>
      <c r="BUX12" s="44"/>
      <c r="BUY12" s="44"/>
      <c r="BUZ12" s="44"/>
      <c r="BVA12" s="44"/>
      <c r="BVB12" s="44"/>
      <c r="BVC12" s="44"/>
      <c r="BVD12" s="44"/>
      <c r="BVE12" s="44"/>
      <c r="BVF12" s="44"/>
      <c r="BVG12" s="44"/>
      <c r="BVH12" s="44"/>
      <c r="BVI12" s="44"/>
      <c r="BVJ12" s="44"/>
      <c r="BVK12" s="44"/>
      <c r="BVL12" s="44"/>
      <c r="BVM12" s="44"/>
      <c r="BVN12" s="44"/>
      <c r="BVO12" s="44"/>
      <c r="BVP12" s="44"/>
      <c r="BVQ12" s="44"/>
      <c r="BVR12" s="44"/>
      <c r="BVS12" s="44"/>
      <c r="BVT12" s="44"/>
      <c r="BVU12" s="44"/>
      <c r="BVV12" s="44"/>
      <c r="BVW12" s="44"/>
      <c r="BVX12" s="44"/>
      <c r="BVY12" s="44"/>
      <c r="BVZ12" s="44"/>
      <c r="BWA12" s="44"/>
      <c r="BWB12" s="44"/>
      <c r="BWC12" s="44"/>
      <c r="BWD12" s="44"/>
      <c r="BWE12" s="44"/>
      <c r="BWF12" s="44"/>
      <c r="BWG12" s="44"/>
      <c r="BWH12" s="44"/>
      <c r="BWI12" s="44"/>
      <c r="BWJ12" s="44"/>
      <c r="BWK12" s="44"/>
      <c r="BWL12" s="44"/>
      <c r="BWM12" s="44"/>
      <c r="BWN12" s="44"/>
      <c r="BWO12" s="44"/>
      <c r="BWP12" s="44"/>
      <c r="BWQ12" s="44"/>
      <c r="BWR12" s="44"/>
      <c r="BWS12" s="44"/>
      <c r="BWT12" s="44"/>
      <c r="BWU12" s="44"/>
      <c r="BWV12" s="44"/>
      <c r="BWW12" s="44"/>
      <c r="BWX12" s="44"/>
      <c r="BWY12" s="44"/>
      <c r="BWZ12" s="44"/>
      <c r="BXA12" s="44"/>
      <c r="BXB12" s="44"/>
      <c r="BXC12" s="44"/>
      <c r="BXD12" s="44"/>
      <c r="BXE12" s="44"/>
      <c r="BXF12" s="44"/>
      <c r="BXG12" s="44"/>
      <c r="BXH12" s="44"/>
      <c r="BXI12" s="44"/>
      <c r="BXJ12" s="44"/>
      <c r="BXK12" s="44"/>
      <c r="BXL12" s="44"/>
      <c r="BXM12" s="44"/>
      <c r="BXN12" s="44"/>
      <c r="BXO12" s="44"/>
      <c r="BXP12" s="44"/>
      <c r="BXQ12" s="44"/>
      <c r="BXR12" s="44"/>
      <c r="BXS12" s="44"/>
      <c r="BXT12" s="44"/>
      <c r="BXU12" s="44"/>
      <c r="BXV12" s="44"/>
      <c r="BXW12" s="44"/>
      <c r="BXX12" s="44"/>
      <c r="BXY12" s="44"/>
      <c r="BXZ12" s="44"/>
      <c r="BYA12" s="44"/>
      <c r="BYB12" s="44"/>
      <c r="BYC12" s="44"/>
      <c r="BYD12" s="44"/>
      <c r="BYE12" s="44"/>
      <c r="BYF12" s="44"/>
      <c r="BYG12" s="44"/>
      <c r="BYH12" s="44"/>
      <c r="BYI12" s="44"/>
      <c r="BYJ12" s="44"/>
      <c r="BYK12" s="44"/>
      <c r="BYL12" s="44"/>
      <c r="BYM12" s="44"/>
      <c r="BYN12" s="44"/>
      <c r="BYO12" s="44"/>
      <c r="BYP12" s="44"/>
      <c r="BYQ12" s="44"/>
      <c r="BYR12" s="44"/>
      <c r="BYS12" s="44"/>
      <c r="BYT12" s="44"/>
      <c r="BYU12" s="44"/>
      <c r="BYV12" s="44"/>
      <c r="BYW12" s="44"/>
      <c r="BYX12" s="44"/>
      <c r="BYY12" s="44"/>
      <c r="BYZ12" s="44"/>
      <c r="BZA12" s="44"/>
      <c r="BZB12" s="44"/>
      <c r="BZC12" s="44"/>
      <c r="BZD12" s="44"/>
      <c r="BZE12" s="44"/>
      <c r="BZF12" s="44"/>
      <c r="BZG12" s="44"/>
      <c r="BZH12" s="44"/>
      <c r="BZI12" s="44"/>
      <c r="BZJ12" s="44"/>
      <c r="BZK12" s="44"/>
      <c r="BZL12" s="44"/>
      <c r="BZM12" s="44"/>
      <c r="BZN12" s="44"/>
      <c r="BZO12" s="44"/>
      <c r="BZP12" s="44"/>
      <c r="BZQ12" s="44"/>
      <c r="BZR12" s="44"/>
      <c r="BZS12" s="44"/>
      <c r="BZT12" s="44"/>
      <c r="BZU12" s="44"/>
      <c r="BZV12" s="44"/>
      <c r="BZW12" s="44"/>
      <c r="BZX12" s="44"/>
      <c r="BZY12" s="44"/>
      <c r="BZZ12" s="44"/>
      <c r="CAA12" s="44"/>
      <c r="CAB12" s="44"/>
      <c r="CAC12" s="44"/>
      <c r="CAD12" s="44"/>
      <c r="CAE12" s="44"/>
      <c r="CAF12" s="44"/>
      <c r="CAG12" s="44"/>
      <c r="CAH12" s="44"/>
      <c r="CAI12" s="44"/>
      <c r="CAJ12" s="44"/>
      <c r="CAK12" s="44"/>
      <c r="CAL12" s="44"/>
      <c r="CAM12" s="44"/>
      <c r="CAN12" s="44"/>
      <c r="CAO12" s="44"/>
      <c r="CAP12" s="44"/>
      <c r="CAQ12" s="44"/>
      <c r="CAR12" s="44"/>
      <c r="CAS12" s="44"/>
      <c r="CAT12" s="44"/>
      <c r="CAU12" s="44"/>
      <c r="CAV12" s="44"/>
      <c r="CAW12" s="44"/>
      <c r="CAX12" s="44"/>
      <c r="CAY12" s="44"/>
      <c r="CAZ12" s="44"/>
      <c r="CBA12" s="44"/>
      <c r="CBB12" s="44"/>
      <c r="CBC12" s="44"/>
      <c r="CBD12" s="44"/>
      <c r="CBE12" s="44"/>
      <c r="CBF12" s="44"/>
      <c r="CBG12" s="44"/>
      <c r="CBH12" s="44"/>
      <c r="CBI12" s="44"/>
      <c r="CBJ12" s="44"/>
      <c r="CBK12" s="44"/>
      <c r="CBL12" s="44"/>
      <c r="CBM12" s="44"/>
      <c r="CBN12" s="44"/>
      <c r="CBO12" s="44"/>
      <c r="CBP12" s="44"/>
      <c r="CBQ12" s="44"/>
      <c r="CBR12" s="44"/>
      <c r="CBS12" s="44"/>
      <c r="CBT12" s="44"/>
      <c r="CBU12" s="44"/>
      <c r="CBV12" s="44"/>
      <c r="CBW12" s="44"/>
      <c r="CBX12" s="44"/>
      <c r="CBY12" s="44"/>
      <c r="CBZ12" s="44"/>
      <c r="CCA12" s="44"/>
      <c r="CCB12" s="44"/>
      <c r="CCC12" s="44"/>
      <c r="CCD12" s="44"/>
      <c r="CCE12" s="44"/>
      <c r="CCF12" s="44"/>
      <c r="CCG12" s="44"/>
      <c r="CCH12" s="44"/>
      <c r="CCI12" s="44"/>
      <c r="CCJ12" s="44"/>
      <c r="CCK12" s="44"/>
      <c r="CCL12" s="44"/>
      <c r="CCM12" s="44"/>
      <c r="CCN12" s="44"/>
      <c r="CCO12" s="44"/>
      <c r="CCP12" s="44"/>
      <c r="CCQ12" s="44"/>
      <c r="CCR12" s="44"/>
      <c r="CCS12" s="44"/>
      <c r="CCT12" s="44"/>
      <c r="CCU12" s="44"/>
      <c r="CCV12" s="44"/>
      <c r="CCW12" s="44"/>
      <c r="CCX12" s="44"/>
      <c r="CCY12" s="44"/>
      <c r="CCZ12" s="44"/>
      <c r="CDA12" s="44"/>
      <c r="CDB12" s="44"/>
      <c r="CDC12" s="44"/>
      <c r="CDD12" s="44"/>
      <c r="CDE12" s="44"/>
      <c r="CDF12" s="44"/>
      <c r="CDG12" s="44"/>
      <c r="CDH12" s="44"/>
      <c r="CDI12" s="44"/>
      <c r="CDJ12" s="44"/>
      <c r="CDK12" s="44"/>
      <c r="CDL12" s="44"/>
      <c r="CDM12" s="44"/>
      <c r="CDN12" s="44"/>
      <c r="CDO12" s="44"/>
      <c r="CDP12" s="44"/>
      <c r="CDQ12" s="44"/>
      <c r="CDR12" s="44"/>
      <c r="CDS12" s="44"/>
      <c r="CDT12" s="44"/>
      <c r="CDU12" s="44"/>
      <c r="CDV12" s="44"/>
      <c r="CDW12" s="44"/>
      <c r="CDX12" s="44"/>
      <c r="CDY12" s="44"/>
      <c r="CDZ12" s="44"/>
      <c r="CEA12" s="44"/>
      <c r="CEB12" s="44"/>
      <c r="CEC12" s="44"/>
      <c r="CED12" s="44"/>
      <c r="CEE12" s="44"/>
      <c r="CEF12" s="44"/>
      <c r="CEG12" s="44"/>
      <c r="CEH12" s="44"/>
      <c r="CEI12" s="44"/>
      <c r="CEJ12" s="44"/>
      <c r="CEK12" s="44"/>
      <c r="CEL12" s="44"/>
      <c r="CEM12" s="44"/>
      <c r="CEN12" s="44"/>
      <c r="CEO12" s="44"/>
      <c r="CEP12" s="44"/>
      <c r="CEQ12" s="44"/>
      <c r="CER12" s="44"/>
      <c r="CES12" s="44"/>
      <c r="CET12" s="44"/>
      <c r="CEU12" s="44"/>
      <c r="CEV12" s="44"/>
      <c r="CEW12" s="44"/>
      <c r="CEX12" s="44"/>
      <c r="CEY12" s="44"/>
      <c r="CEZ12" s="44"/>
      <c r="CFA12" s="44"/>
      <c r="CFB12" s="44"/>
      <c r="CFC12" s="44"/>
      <c r="CFD12" s="44"/>
      <c r="CFE12" s="44"/>
      <c r="CFF12" s="44"/>
      <c r="CFG12" s="44"/>
      <c r="CFH12" s="44"/>
      <c r="CFI12" s="44"/>
      <c r="CFJ12" s="44"/>
      <c r="CFK12" s="44"/>
      <c r="CFL12" s="44"/>
      <c r="CFM12" s="44"/>
      <c r="CFN12" s="44"/>
      <c r="CFO12" s="44"/>
      <c r="CFP12" s="44"/>
      <c r="CFQ12" s="44"/>
      <c r="CFR12" s="44"/>
      <c r="CFS12" s="44"/>
      <c r="CFT12" s="44"/>
      <c r="CFU12" s="44"/>
      <c r="CFV12" s="44"/>
      <c r="CFW12" s="44"/>
      <c r="CFX12" s="44"/>
      <c r="CFY12" s="44"/>
      <c r="CFZ12" s="44"/>
      <c r="CGA12" s="44"/>
      <c r="CGB12" s="44"/>
      <c r="CGC12" s="44"/>
      <c r="CGD12" s="44"/>
      <c r="CGE12" s="44"/>
      <c r="CGF12" s="44"/>
      <c r="CGG12" s="44"/>
      <c r="CGH12" s="44"/>
      <c r="CGI12" s="44"/>
      <c r="CGJ12" s="44"/>
      <c r="CGK12" s="44"/>
      <c r="CGL12" s="44"/>
      <c r="CGM12" s="44"/>
      <c r="CGN12" s="44"/>
      <c r="CGO12" s="44"/>
      <c r="CGP12" s="44"/>
      <c r="CGQ12" s="44"/>
      <c r="CGR12" s="44"/>
      <c r="CGS12" s="44"/>
      <c r="CGT12" s="44"/>
      <c r="CGU12" s="44"/>
      <c r="CGV12" s="44"/>
      <c r="CGW12" s="44"/>
      <c r="CGX12" s="44"/>
      <c r="CGY12" s="44"/>
      <c r="CGZ12" s="44"/>
      <c r="CHA12" s="44"/>
      <c r="CHB12" s="44"/>
      <c r="CHC12" s="44"/>
      <c r="CHD12" s="44"/>
      <c r="CHE12" s="44"/>
      <c r="CHF12" s="44"/>
      <c r="CHG12" s="44"/>
      <c r="CHH12" s="44"/>
      <c r="CHI12" s="44"/>
      <c r="CHJ12" s="44"/>
      <c r="CHK12" s="44"/>
      <c r="CHL12" s="44"/>
      <c r="CHM12" s="44"/>
      <c r="CHN12" s="44"/>
      <c r="CHO12" s="44"/>
      <c r="CHP12" s="44"/>
      <c r="CHQ12" s="44"/>
      <c r="CHR12" s="44"/>
      <c r="CHS12" s="44"/>
      <c r="CHT12" s="44"/>
      <c r="CHU12" s="44"/>
      <c r="CHV12" s="44"/>
      <c r="CHW12" s="44"/>
      <c r="CHX12" s="44"/>
      <c r="CHY12" s="44"/>
      <c r="CHZ12" s="44"/>
      <c r="CIA12" s="44"/>
      <c r="CIB12" s="44"/>
      <c r="CIC12" s="44"/>
      <c r="CID12" s="44"/>
      <c r="CIE12" s="44"/>
      <c r="CIF12" s="44"/>
      <c r="CIG12" s="44"/>
      <c r="CIH12" s="44"/>
      <c r="CII12" s="44"/>
      <c r="CIJ12" s="44"/>
      <c r="CIK12" s="44"/>
      <c r="CIL12" s="44"/>
      <c r="CIM12" s="44"/>
      <c r="CIN12" s="44"/>
      <c r="CIO12" s="44"/>
      <c r="CIP12" s="44"/>
      <c r="CIQ12" s="44"/>
      <c r="CIR12" s="44"/>
      <c r="CIS12" s="44"/>
      <c r="CIT12" s="44"/>
      <c r="CIU12" s="44"/>
      <c r="CIV12" s="44"/>
      <c r="CIW12" s="44"/>
      <c r="CIX12" s="44"/>
      <c r="CIY12" s="44"/>
      <c r="CIZ12" s="44"/>
      <c r="CJA12" s="44"/>
      <c r="CJB12" s="44"/>
      <c r="CJC12" s="44"/>
      <c r="CJD12" s="44"/>
      <c r="CJE12" s="44"/>
      <c r="CJF12" s="44"/>
      <c r="CJG12" s="44"/>
      <c r="CJH12" s="44"/>
      <c r="CJI12" s="44"/>
      <c r="CJJ12" s="44"/>
      <c r="CJK12" s="44"/>
      <c r="CJL12" s="44"/>
      <c r="CJM12" s="44"/>
      <c r="CJN12" s="44"/>
      <c r="CJO12" s="44"/>
      <c r="CJP12" s="44"/>
      <c r="CJQ12" s="44"/>
      <c r="CJR12" s="44"/>
      <c r="CJS12" s="44"/>
      <c r="CJT12" s="44"/>
      <c r="CJU12" s="44"/>
      <c r="CJV12" s="44"/>
      <c r="CJW12" s="44"/>
      <c r="CJX12" s="44"/>
      <c r="CJY12" s="44"/>
      <c r="CJZ12" s="44"/>
      <c r="CKA12" s="44"/>
      <c r="CKB12" s="44"/>
      <c r="CKC12" s="44"/>
      <c r="CKD12" s="44"/>
      <c r="CKE12" s="44"/>
      <c r="CKF12" s="44"/>
      <c r="CKG12" s="44"/>
      <c r="CKH12" s="44"/>
      <c r="CKI12" s="44"/>
      <c r="CKJ12" s="44"/>
      <c r="CKK12" s="44"/>
      <c r="CKL12" s="44"/>
      <c r="CKM12" s="44"/>
      <c r="CKN12" s="44"/>
      <c r="CKO12" s="44"/>
      <c r="CKP12" s="44"/>
      <c r="CKQ12" s="44"/>
      <c r="CKR12" s="44"/>
      <c r="CKS12" s="44"/>
      <c r="CKT12" s="44"/>
      <c r="CKU12" s="44"/>
      <c r="CKV12" s="44"/>
      <c r="CKW12" s="44"/>
      <c r="CKX12" s="44"/>
      <c r="CKY12" s="44"/>
      <c r="CKZ12" s="44"/>
      <c r="CLA12" s="44"/>
      <c r="CLB12" s="44"/>
      <c r="CLC12" s="44"/>
      <c r="CLD12" s="44"/>
      <c r="CLE12" s="44"/>
      <c r="CLF12" s="44"/>
      <c r="CLG12" s="44"/>
      <c r="CLH12" s="44"/>
      <c r="CLI12" s="44"/>
      <c r="CLJ12" s="44"/>
      <c r="CLK12" s="44"/>
      <c r="CLL12" s="44"/>
      <c r="CLM12" s="44"/>
      <c r="CLN12" s="44"/>
      <c r="CLO12" s="44"/>
      <c r="CLP12" s="44"/>
      <c r="CLQ12" s="44"/>
      <c r="CLR12" s="44"/>
      <c r="CLS12" s="44"/>
      <c r="CLT12" s="44"/>
      <c r="CLU12" s="44"/>
      <c r="CLV12" s="44"/>
      <c r="CLW12" s="44"/>
      <c r="CLX12" s="44"/>
      <c r="CLY12" s="44"/>
      <c r="CLZ12" s="44"/>
      <c r="CMA12" s="44"/>
      <c r="CMB12" s="44"/>
      <c r="CMC12" s="44"/>
      <c r="CMD12" s="44"/>
      <c r="CME12" s="44"/>
      <c r="CMF12" s="44"/>
      <c r="CMG12" s="44"/>
      <c r="CMH12" s="44"/>
      <c r="CMI12" s="44"/>
      <c r="CMJ12" s="44"/>
      <c r="CMK12" s="44"/>
      <c r="CML12" s="44"/>
      <c r="CMM12" s="44"/>
      <c r="CMN12" s="44"/>
      <c r="CMO12" s="44"/>
      <c r="CMP12" s="44"/>
      <c r="CMQ12" s="44"/>
      <c r="CMR12" s="44"/>
      <c r="CMS12" s="44"/>
      <c r="CMT12" s="44"/>
      <c r="CMU12" s="44"/>
      <c r="CMV12" s="44"/>
      <c r="CMW12" s="44"/>
      <c r="CMX12" s="44"/>
      <c r="CMY12" s="44"/>
      <c r="CMZ12" s="44"/>
      <c r="CNA12" s="44"/>
      <c r="CNB12" s="44"/>
      <c r="CNC12" s="44"/>
      <c r="CND12" s="44"/>
      <c r="CNE12" s="44"/>
      <c r="CNF12" s="44"/>
      <c r="CNG12" s="44"/>
      <c r="CNH12" s="44"/>
      <c r="CNI12" s="44"/>
      <c r="CNJ12" s="44"/>
      <c r="CNK12" s="44"/>
      <c r="CNL12" s="44"/>
      <c r="CNM12" s="44"/>
      <c r="CNN12" s="44"/>
      <c r="CNO12" s="44"/>
      <c r="CNP12" s="44"/>
      <c r="CNQ12" s="44"/>
      <c r="CNR12" s="44"/>
      <c r="CNS12" s="44"/>
      <c r="CNT12" s="44"/>
      <c r="CNU12" s="44"/>
      <c r="CNV12" s="44"/>
      <c r="CNW12" s="44"/>
      <c r="CNX12" s="44"/>
      <c r="CNY12" s="44"/>
      <c r="CNZ12" s="44"/>
      <c r="COA12" s="44"/>
      <c r="COB12" s="44"/>
      <c r="COC12" s="44"/>
      <c r="COD12" s="44"/>
      <c r="COE12" s="44"/>
      <c r="COF12" s="44"/>
      <c r="COG12" s="44"/>
      <c r="COH12" s="44"/>
      <c r="COI12" s="44"/>
      <c r="COJ12" s="44"/>
      <c r="COK12" s="44"/>
      <c r="COL12" s="44"/>
      <c r="COM12" s="44"/>
      <c r="CON12" s="44"/>
      <c r="COO12" s="44"/>
      <c r="COP12" s="44"/>
      <c r="COQ12" s="44"/>
      <c r="COR12" s="44"/>
      <c r="COS12" s="44"/>
      <c r="COT12" s="44"/>
      <c r="COU12" s="44"/>
      <c r="COV12" s="44"/>
      <c r="COW12" s="44"/>
      <c r="COX12" s="44"/>
      <c r="COY12" s="44"/>
      <c r="COZ12" s="44"/>
      <c r="CPA12" s="44"/>
      <c r="CPB12" s="44"/>
      <c r="CPC12" s="44"/>
      <c r="CPD12" s="44"/>
      <c r="CPE12" s="44"/>
      <c r="CPF12" s="44"/>
      <c r="CPG12" s="44"/>
      <c r="CPH12" s="44"/>
      <c r="CPI12" s="44"/>
      <c r="CPJ12" s="44"/>
      <c r="CPK12" s="44"/>
      <c r="CPL12" s="44"/>
      <c r="CPM12" s="44"/>
      <c r="CPN12" s="44"/>
      <c r="CPO12" s="44"/>
      <c r="CPP12" s="44"/>
      <c r="CPQ12" s="44"/>
      <c r="CPR12" s="44"/>
      <c r="CPS12" s="44"/>
      <c r="CPT12" s="44"/>
      <c r="CPU12" s="44"/>
      <c r="CPV12" s="44"/>
      <c r="CPW12" s="44"/>
      <c r="CPX12" s="44"/>
      <c r="CPY12" s="44"/>
      <c r="CPZ12" s="44"/>
      <c r="CQA12" s="44"/>
      <c r="CQB12" s="44"/>
      <c r="CQC12" s="44"/>
      <c r="CQD12" s="44"/>
      <c r="CQE12" s="44"/>
      <c r="CQF12" s="44"/>
      <c r="CQG12" s="44"/>
      <c r="CQH12" s="44"/>
      <c r="CQI12" s="44"/>
      <c r="CQJ12" s="44"/>
      <c r="CQK12" s="44"/>
      <c r="CQL12" s="44"/>
      <c r="CQM12" s="44"/>
      <c r="CQN12" s="44"/>
      <c r="CQO12" s="44"/>
      <c r="CQP12" s="44"/>
      <c r="CQQ12" s="44"/>
      <c r="CQR12" s="44"/>
      <c r="CQS12" s="44"/>
      <c r="CQT12" s="44"/>
      <c r="CQU12" s="44"/>
      <c r="CQV12" s="44"/>
      <c r="CQW12" s="44"/>
      <c r="CQX12" s="44"/>
      <c r="CQY12" s="44"/>
      <c r="CQZ12" s="44"/>
      <c r="CRA12" s="44"/>
      <c r="CRB12" s="44"/>
      <c r="CRC12" s="44"/>
      <c r="CRD12" s="44"/>
      <c r="CRE12" s="44"/>
      <c r="CRF12" s="44"/>
      <c r="CRG12" s="44"/>
      <c r="CRH12" s="44"/>
      <c r="CRI12" s="44"/>
      <c r="CRJ12" s="44"/>
      <c r="CRK12" s="44"/>
      <c r="CRL12" s="44"/>
      <c r="CRM12" s="44"/>
      <c r="CRN12" s="44"/>
      <c r="CRO12" s="44"/>
      <c r="CRP12" s="44"/>
      <c r="CRQ12" s="44"/>
      <c r="CRR12" s="44"/>
      <c r="CRS12" s="44"/>
      <c r="CRT12" s="44"/>
      <c r="CRU12" s="44"/>
      <c r="CRV12" s="44"/>
      <c r="CRW12" s="44"/>
      <c r="CRX12" s="44"/>
      <c r="CRY12" s="44"/>
      <c r="CRZ12" s="44"/>
      <c r="CSA12" s="44"/>
      <c r="CSB12" s="44"/>
      <c r="CSC12" s="44"/>
      <c r="CSD12" s="44"/>
      <c r="CSE12" s="44"/>
      <c r="CSF12" s="44"/>
      <c r="CSG12" s="44"/>
      <c r="CSH12" s="44"/>
      <c r="CSI12" s="44"/>
      <c r="CSJ12" s="44"/>
      <c r="CSK12" s="44"/>
      <c r="CSL12" s="44"/>
      <c r="CSM12" s="44"/>
      <c r="CSN12" s="44"/>
      <c r="CSO12" s="44"/>
      <c r="CSP12" s="44"/>
      <c r="CSQ12" s="44"/>
      <c r="CSR12" s="44"/>
      <c r="CSS12" s="44"/>
      <c r="CST12" s="44"/>
      <c r="CSU12" s="44"/>
      <c r="CSV12" s="44"/>
      <c r="CSW12" s="44"/>
      <c r="CSX12" s="44"/>
      <c r="CSY12" s="44"/>
      <c r="CSZ12" s="44"/>
      <c r="CTA12" s="44"/>
      <c r="CTB12" s="44"/>
      <c r="CTC12" s="44"/>
      <c r="CTD12" s="44"/>
      <c r="CTE12" s="44"/>
      <c r="CTF12" s="44"/>
      <c r="CTG12" s="44"/>
      <c r="CTH12" s="44"/>
      <c r="CTI12" s="44"/>
      <c r="CTJ12" s="44"/>
      <c r="CTK12" s="44"/>
      <c r="CTL12" s="44"/>
      <c r="CTM12" s="44"/>
      <c r="CTN12" s="44"/>
      <c r="CTO12" s="44"/>
      <c r="CTP12" s="44"/>
      <c r="CTQ12" s="44"/>
      <c r="CTR12" s="44"/>
      <c r="CTS12" s="44"/>
      <c r="CTT12" s="44"/>
      <c r="CTU12" s="44"/>
      <c r="CTV12" s="44"/>
      <c r="CTW12" s="44"/>
      <c r="CTX12" s="44"/>
      <c r="CTY12" s="44"/>
      <c r="CTZ12" s="44"/>
      <c r="CUA12" s="44"/>
      <c r="CUB12" s="44"/>
      <c r="CUC12" s="44"/>
      <c r="CUD12" s="44"/>
      <c r="CUE12" s="44"/>
      <c r="CUF12" s="44"/>
      <c r="CUG12" s="44"/>
      <c r="CUH12" s="44"/>
      <c r="CUI12" s="44"/>
      <c r="CUJ12" s="44"/>
      <c r="CUK12" s="44"/>
      <c r="CUL12" s="44"/>
      <c r="CUM12" s="44"/>
      <c r="CUN12" s="44"/>
      <c r="CUO12" s="44"/>
      <c r="CUP12" s="44"/>
      <c r="CUQ12" s="44"/>
      <c r="CUR12" s="44"/>
      <c r="CUS12" s="44"/>
      <c r="CUT12" s="44"/>
      <c r="CUU12" s="44"/>
      <c r="CUV12" s="44"/>
      <c r="CUW12" s="44"/>
      <c r="CUX12" s="44"/>
      <c r="CUY12" s="44"/>
      <c r="CUZ12" s="44"/>
      <c r="CVA12" s="44"/>
      <c r="CVB12" s="44"/>
      <c r="CVC12" s="44"/>
      <c r="CVD12" s="44"/>
      <c r="CVE12" s="44"/>
      <c r="CVF12" s="44"/>
      <c r="CVG12" s="44"/>
      <c r="CVH12" s="44"/>
      <c r="CVI12" s="44"/>
      <c r="CVJ12" s="44"/>
      <c r="CVK12" s="44"/>
      <c r="CVL12" s="44"/>
      <c r="CVM12" s="44"/>
      <c r="CVN12" s="44"/>
      <c r="CVO12" s="44"/>
      <c r="CVP12" s="44"/>
      <c r="CVQ12" s="44"/>
      <c r="CVR12" s="44"/>
      <c r="CVS12" s="44"/>
      <c r="CVT12" s="44"/>
      <c r="CVU12" s="44"/>
      <c r="CVV12" s="44"/>
      <c r="CVW12" s="44"/>
      <c r="CVX12" s="44"/>
      <c r="CVY12" s="44"/>
      <c r="CVZ12" s="44"/>
      <c r="CWA12" s="44"/>
      <c r="CWB12" s="44"/>
      <c r="CWC12" s="44"/>
      <c r="CWD12" s="44"/>
      <c r="CWE12" s="44"/>
      <c r="CWF12" s="44"/>
      <c r="CWG12" s="44"/>
      <c r="CWH12" s="44"/>
      <c r="CWI12" s="44"/>
      <c r="CWJ12" s="44"/>
      <c r="CWK12" s="44"/>
      <c r="CWL12" s="44"/>
      <c r="CWM12" s="44"/>
      <c r="CWN12" s="44"/>
      <c r="CWO12" s="44"/>
      <c r="CWP12" s="44"/>
      <c r="CWQ12" s="44"/>
      <c r="CWR12" s="44"/>
      <c r="CWS12" s="44"/>
      <c r="CWT12" s="44"/>
      <c r="CWU12" s="44"/>
      <c r="CWV12" s="44"/>
      <c r="CWW12" s="44"/>
      <c r="CWX12" s="44"/>
      <c r="CWY12" s="44"/>
      <c r="CWZ12" s="44"/>
      <c r="CXA12" s="44"/>
      <c r="CXB12" s="44"/>
      <c r="CXC12" s="44"/>
      <c r="CXD12" s="44"/>
      <c r="CXE12" s="44"/>
      <c r="CXF12" s="44"/>
      <c r="CXG12" s="44"/>
      <c r="CXH12" s="44"/>
      <c r="CXI12" s="44"/>
      <c r="CXJ12" s="44"/>
      <c r="CXK12" s="44"/>
      <c r="CXL12" s="44"/>
      <c r="CXM12" s="44"/>
      <c r="CXN12" s="44"/>
      <c r="CXO12" s="44"/>
      <c r="CXP12" s="44"/>
      <c r="CXQ12" s="44"/>
      <c r="CXR12" s="44"/>
      <c r="CXS12" s="44"/>
      <c r="CXT12" s="44"/>
      <c r="CXU12" s="44"/>
      <c r="CXV12" s="44"/>
      <c r="CXW12" s="44"/>
      <c r="CXX12" s="44"/>
      <c r="CXY12" s="44"/>
      <c r="CXZ12" s="44"/>
      <c r="CYA12" s="44"/>
      <c r="CYB12" s="44"/>
      <c r="CYC12" s="44"/>
      <c r="CYD12" s="44"/>
      <c r="CYE12" s="44"/>
      <c r="CYF12" s="44"/>
      <c r="CYG12" s="44"/>
      <c r="CYH12" s="44"/>
      <c r="CYI12" s="44"/>
      <c r="CYJ12" s="44"/>
      <c r="CYK12" s="44"/>
      <c r="CYL12" s="44"/>
      <c r="CYM12" s="44"/>
      <c r="CYN12" s="44"/>
      <c r="CYO12" s="44"/>
      <c r="CYP12" s="44"/>
      <c r="CYQ12" s="44"/>
      <c r="CYR12" s="44"/>
      <c r="CYS12" s="44"/>
      <c r="CYT12" s="44"/>
      <c r="CYU12" s="44"/>
      <c r="CYV12" s="44"/>
      <c r="CYW12" s="44"/>
      <c r="CYX12" s="44"/>
      <c r="CYY12" s="44"/>
      <c r="CYZ12" s="44"/>
      <c r="CZA12" s="44"/>
      <c r="CZB12" s="44"/>
      <c r="CZC12" s="44"/>
      <c r="CZD12" s="44"/>
      <c r="CZE12" s="44"/>
      <c r="CZF12" s="44"/>
      <c r="CZG12" s="44"/>
      <c r="CZH12" s="44"/>
      <c r="CZI12" s="44"/>
      <c r="CZJ12" s="44"/>
      <c r="CZK12" s="44"/>
      <c r="CZL12" s="44"/>
      <c r="CZM12" s="44"/>
      <c r="CZN12" s="44"/>
      <c r="CZO12" s="44"/>
      <c r="CZP12" s="44"/>
      <c r="CZQ12" s="44"/>
      <c r="CZR12" s="44"/>
      <c r="CZS12" s="44"/>
      <c r="CZT12" s="44"/>
      <c r="CZU12" s="44"/>
      <c r="CZV12" s="44"/>
      <c r="CZW12" s="44"/>
      <c r="CZX12" s="44"/>
      <c r="CZY12" s="44"/>
      <c r="CZZ12" s="44"/>
      <c r="DAA12" s="44"/>
      <c r="DAB12" s="44"/>
      <c r="DAC12" s="44"/>
      <c r="DAD12" s="44"/>
      <c r="DAE12" s="44"/>
      <c r="DAF12" s="44"/>
      <c r="DAG12" s="44"/>
      <c r="DAH12" s="44"/>
      <c r="DAI12" s="44"/>
      <c r="DAJ12" s="44"/>
      <c r="DAK12" s="44"/>
      <c r="DAL12" s="44"/>
      <c r="DAM12" s="44"/>
      <c r="DAN12" s="44"/>
      <c r="DAO12" s="44"/>
      <c r="DAP12" s="44"/>
      <c r="DAQ12" s="44"/>
      <c r="DAR12" s="44"/>
      <c r="DAS12" s="44"/>
      <c r="DAT12" s="44"/>
      <c r="DAU12" s="44"/>
      <c r="DAV12" s="44"/>
      <c r="DAW12" s="44"/>
      <c r="DAX12" s="44"/>
      <c r="DAY12" s="44"/>
      <c r="DAZ12" s="44"/>
      <c r="DBA12" s="44"/>
      <c r="DBB12" s="44"/>
      <c r="DBC12" s="44"/>
      <c r="DBD12" s="44"/>
      <c r="DBE12" s="44"/>
      <c r="DBF12" s="44"/>
      <c r="DBG12" s="44"/>
      <c r="DBH12" s="44"/>
      <c r="DBI12" s="44"/>
      <c r="DBJ12" s="44"/>
      <c r="DBK12" s="44"/>
      <c r="DBL12" s="44"/>
      <c r="DBM12" s="44"/>
      <c r="DBN12" s="44"/>
      <c r="DBO12" s="44"/>
      <c r="DBP12" s="44"/>
      <c r="DBQ12" s="44"/>
      <c r="DBR12" s="44"/>
      <c r="DBS12" s="44"/>
      <c r="DBT12" s="44"/>
      <c r="DBU12" s="44"/>
      <c r="DBV12" s="44"/>
      <c r="DBW12" s="44"/>
      <c r="DBX12" s="44"/>
      <c r="DBY12" s="44"/>
      <c r="DBZ12" s="44"/>
      <c r="DCA12" s="44"/>
      <c r="DCB12" s="44"/>
      <c r="DCC12" s="44"/>
      <c r="DCD12" s="44"/>
      <c r="DCE12" s="44"/>
      <c r="DCF12" s="44"/>
      <c r="DCG12" s="44"/>
      <c r="DCH12" s="44"/>
      <c r="DCI12" s="44"/>
      <c r="DCJ12" s="44"/>
      <c r="DCK12" s="44"/>
      <c r="DCL12" s="44"/>
      <c r="DCM12" s="44"/>
      <c r="DCN12" s="44"/>
      <c r="DCO12" s="44"/>
      <c r="DCP12" s="44"/>
      <c r="DCQ12" s="44"/>
      <c r="DCR12" s="44"/>
      <c r="DCS12" s="44"/>
      <c r="DCT12" s="44"/>
      <c r="DCU12" s="44"/>
      <c r="DCV12" s="44"/>
      <c r="DCW12" s="44"/>
      <c r="DCX12" s="44"/>
      <c r="DCY12" s="44"/>
      <c r="DCZ12" s="44"/>
      <c r="DDA12" s="44"/>
      <c r="DDB12" s="44"/>
      <c r="DDC12" s="44"/>
      <c r="DDD12" s="44"/>
      <c r="DDE12" s="44"/>
      <c r="DDF12" s="44"/>
      <c r="DDG12" s="44"/>
      <c r="DDH12" s="44"/>
      <c r="DDI12" s="44"/>
      <c r="DDJ12" s="44"/>
      <c r="DDK12" s="44"/>
      <c r="DDL12" s="44"/>
      <c r="DDM12" s="44"/>
      <c r="DDN12" s="44"/>
      <c r="DDO12" s="44"/>
      <c r="DDP12" s="44"/>
      <c r="DDQ12" s="44"/>
      <c r="DDR12" s="44"/>
      <c r="DDS12" s="44"/>
      <c r="DDT12" s="44"/>
      <c r="DDU12" s="44"/>
      <c r="DDV12" s="44"/>
      <c r="DDW12" s="44"/>
      <c r="DDX12" s="44"/>
      <c r="DDY12" s="44"/>
      <c r="DDZ12" s="44"/>
      <c r="DEA12" s="44"/>
      <c r="DEB12" s="44"/>
      <c r="DEC12" s="44"/>
      <c r="DED12" s="44"/>
      <c r="DEE12" s="44"/>
      <c r="DEF12" s="44"/>
      <c r="DEG12" s="44"/>
      <c r="DEH12" s="44"/>
      <c r="DEI12" s="44"/>
      <c r="DEJ12" s="44"/>
      <c r="DEK12" s="44"/>
      <c r="DEL12" s="44"/>
      <c r="DEM12" s="44"/>
      <c r="DEN12" s="44"/>
      <c r="DEO12" s="44"/>
      <c r="DEP12" s="44"/>
      <c r="DEQ12" s="44"/>
      <c r="DER12" s="44"/>
      <c r="DES12" s="44"/>
      <c r="DET12" s="44"/>
      <c r="DEU12" s="44"/>
      <c r="DEV12" s="44"/>
      <c r="DEW12" s="44"/>
      <c r="DEX12" s="44"/>
      <c r="DEY12" s="44"/>
      <c r="DEZ12" s="44"/>
      <c r="DFA12" s="44"/>
      <c r="DFB12" s="44"/>
      <c r="DFC12" s="44"/>
      <c r="DFD12" s="44"/>
      <c r="DFE12" s="44"/>
      <c r="DFF12" s="44"/>
      <c r="DFG12" s="44"/>
      <c r="DFH12" s="44"/>
      <c r="DFI12" s="44"/>
      <c r="DFJ12" s="44"/>
      <c r="DFK12" s="44"/>
      <c r="DFL12" s="44"/>
      <c r="DFM12" s="44"/>
      <c r="DFN12" s="44"/>
      <c r="DFO12" s="44"/>
      <c r="DFP12" s="44"/>
      <c r="DFQ12" s="44"/>
      <c r="DFR12" s="44"/>
      <c r="DFS12" s="44"/>
      <c r="DFT12" s="44"/>
      <c r="DFU12" s="44"/>
      <c r="DFV12" s="44"/>
      <c r="DFW12" s="44"/>
      <c r="DFX12" s="44"/>
      <c r="DFY12" s="44"/>
      <c r="DFZ12" s="44"/>
      <c r="DGA12" s="44"/>
      <c r="DGB12" s="44"/>
      <c r="DGC12" s="44"/>
      <c r="DGD12" s="44"/>
      <c r="DGE12" s="44"/>
      <c r="DGF12" s="44"/>
      <c r="DGG12" s="44"/>
      <c r="DGH12" s="44"/>
      <c r="DGI12" s="44"/>
      <c r="DGJ12" s="44"/>
      <c r="DGK12" s="44"/>
      <c r="DGL12" s="44"/>
      <c r="DGM12" s="44"/>
      <c r="DGN12" s="44"/>
      <c r="DGO12" s="44"/>
      <c r="DGP12" s="44"/>
      <c r="DGQ12" s="44"/>
      <c r="DGR12" s="44"/>
      <c r="DGS12" s="44"/>
      <c r="DGT12" s="44"/>
      <c r="DGU12" s="44"/>
      <c r="DGV12" s="44"/>
      <c r="DGW12" s="44"/>
      <c r="DGX12" s="44"/>
      <c r="DGY12" s="44"/>
      <c r="DGZ12" s="44"/>
      <c r="DHA12" s="44"/>
      <c r="DHB12" s="44"/>
      <c r="DHC12" s="44"/>
      <c r="DHD12" s="44"/>
      <c r="DHE12" s="44"/>
      <c r="DHF12" s="44"/>
      <c r="DHG12" s="44"/>
      <c r="DHH12" s="44"/>
      <c r="DHI12" s="44"/>
      <c r="DHJ12" s="44"/>
      <c r="DHK12" s="44"/>
      <c r="DHL12" s="44"/>
      <c r="DHM12" s="44"/>
      <c r="DHN12" s="44"/>
      <c r="DHO12" s="44"/>
      <c r="DHP12" s="44"/>
      <c r="DHQ12" s="44"/>
      <c r="DHR12" s="44"/>
      <c r="DHS12" s="44"/>
      <c r="DHT12" s="44"/>
      <c r="DHU12" s="44"/>
      <c r="DHV12" s="44"/>
      <c r="DHW12" s="44"/>
      <c r="DHX12" s="44"/>
      <c r="DHY12" s="44"/>
      <c r="DHZ12" s="44"/>
      <c r="DIA12" s="44"/>
      <c r="DIB12" s="44"/>
      <c r="DIC12" s="44"/>
      <c r="DID12" s="44"/>
      <c r="DIE12" s="44"/>
      <c r="DIF12" s="44"/>
      <c r="DIG12" s="44"/>
      <c r="DIH12" s="44"/>
      <c r="DII12" s="44"/>
      <c r="DIJ12" s="44"/>
      <c r="DIK12" s="44"/>
      <c r="DIL12" s="44"/>
      <c r="DIM12" s="44"/>
      <c r="DIN12" s="44"/>
      <c r="DIO12" s="44"/>
      <c r="DIP12" s="44"/>
      <c r="DIQ12" s="44"/>
      <c r="DIR12" s="44"/>
      <c r="DIS12" s="44"/>
      <c r="DIT12" s="44"/>
      <c r="DIU12" s="44"/>
      <c r="DIV12" s="44"/>
      <c r="DIW12" s="44"/>
      <c r="DIX12" s="44"/>
      <c r="DIY12" s="44"/>
      <c r="DIZ12" s="44"/>
      <c r="DJA12" s="44"/>
      <c r="DJB12" s="44"/>
      <c r="DJC12" s="44"/>
      <c r="DJD12" s="44"/>
      <c r="DJE12" s="44"/>
      <c r="DJF12" s="44"/>
      <c r="DJG12" s="44"/>
      <c r="DJH12" s="44"/>
      <c r="DJI12" s="44"/>
      <c r="DJJ12" s="44"/>
      <c r="DJK12" s="44"/>
      <c r="DJL12" s="44"/>
      <c r="DJM12" s="44"/>
      <c r="DJN12" s="44"/>
      <c r="DJO12" s="44"/>
      <c r="DJP12" s="44"/>
      <c r="DJQ12" s="44"/>
      <c r="DJR12" s="44"/>
      <c r="DJS12" s="44"/>
      <c r="DJT12" s="44"/>
      <c r="DJU12" s="44"/>
      <c r="DJV12" s="44"/>
      <c r="DJW12" s="44"/>
      <c r="DJX12" s="44"/>
      <c r="DJY12" s="44"/>
      <c r="DJZ12" s="44"/>
      <c r="DKA12" s="44"/>
      <c r="DKB12" s="44"/>
      <c r="DKC12" s="44"/>
      <c r="DKD12" s="44"/>
      <c r="DKE12" s="44"/>
      <c r="DKF12" s="44"/>
      <c r="DKG12" s="44"/>
      <c r="DKH12" s="44"/>
      <c r="DKI12" s="44"/>
      <c r="DKJ12" s="44"/>
      <c r="DKK12" s="44"/>
      <c r="DKL12" s="44"/>
      <c r="DKM12" s="44"/>
      <c r="DKN12" s="44"/>
      <c r="DKO12" s="44"/>
      <c r="DKP12" s="44"/>
      <c r="DKQ12" s="44"/>
      <c r="DKR12" s="44"/>
      <c r="DKS12" s="44"/>
      <c r="DKT12" s="44"/>
      <c r="DKU12" s="44"/>
      <c r="DKV12" s="44"/>
      <c r="DKW12" s="44"/>
      <c r="DKX12" s="44"/>
      <c r="DKY12" s="44"/>
      <c r="DKZ12" s="44"/>
      <c r="DLA12" s="44"/>
      <c r="DLB12" s="44"/>
      <c r="DLC12" s="44"/>
      <c r="DLD12" s="44"/>
      <c r="DLE12" s="44"/>
      <c r="DLF12" s="44"/>
      <c r="DLG12" s="44"/>
      <c r="DLH12" s="44"/>
      <c r="DLI12" s="44"/>
      <c r="DLJ12" s="44"/>
      <c r="DLK12" s="44"/>
      <c r="DLL12" s="44"/>
      <c r="DLM12" s="44"/>
      <c r="DLN12" s="44"/>
      <c r="DLO12" s="44"/>
      <c r="DLP12" s="44"/>
      <c r="DLQ12" s="44"/>
      <c r="DLR12" s="44"/>
      <c r="DLS12" s="44"/>
      <c r="DLT12" s="44"/>
      <c r="DLU12" s="44"/>
      <c r="DLV12" s="44"/>
      <c r="DLW12" s="44"/>
      <c r="DLX12" s="44"/>
      <c r="DLY12" s="44"/>
      <c r="DLZ12" s="44"/>
      <c r="DMA12" s="44"/>
      <c r="DMB12" s="44"/>
      <c r="DMC12" s="44"/>
      <c r="DMD12" s="44"/>
      <c r="DME12" s="44"/>
      <c r="DMF12" s="44"/>
      <c r="DMG12" s="44"/>
      <c r="DMH12" s="44"/>
      <c r="DMI12" s="44"/>
      <c r="DMJ12" s="44"/>
      <c r="DMK12" s="44"/>
      <c r="DML12" s="44"/>
      <c r="DMM12" s="44"/>
      <c r="DMN12" s="44"/>
      <c r="DMO12" s="44"/>
      <c r="DMP12" s="44"/>
      <c r="DMQ12" s="44"/>
      <c r="DMR12" s="44"/>
      <c r="DMS12" s="44"/>
      <c r="DMT12" s="44"/>
      <c r="DMU12" s="44"/>
      <c r="DMV12" s="44"/>
      <c r="DMW12" s="44"/>
      <c r="DMX12" s="44"/>
      <c r="DMY12" s="44"/>
      <c r="DMZ12" s="44"/>
      <c r="DNA12" s="44"/>
      <c r="DNB12" s="44"/>
      <c r="DNC12" s="44"/>
      <c r="DND12" s="44"/>
      <c r="DNE12" s="44"/>
      <c r="DNF12" s="44"/>
      <c r="DNG12" s="44"/>
      <c r="DNH12" s="44"/>
      <c r="DNI12" s="44"/>
      <c r="DNJ12" s="44"/>
      <c r="DNK12" s="44"/>
      <c r="DNL12" s="44"/>
      <c r="DNM12" s="44"/>
      <c r="DNN12" s="44"/>
      <c r="DNO12" s="44"/>
      <c r="DNP12" s="44"/>
      <c r="DNQ12" s="44"/>
      <c r="DNR12" s="44"/>
      <c r="DNS12" s="44"/>
      <c r="DNT12" s="44"/>
      <c r="DNU12" s="44"/>
      <c r="DNV12" s="44"/>
      <c r="DNW12" s="44"/>
      <c r="DNX12" s="44"/>
      <c r="DNY12" s="44"/>
      <c r="DNZ12" s="44"/>
      <c r="DOA12" s="44"/>
      <c r="DOB12" s="44"/>
      <c r="DOC12" s="44"/>
      <c r="DOD12" s="44"/>
      <c r="DOE12" s="44"/>
      <c r="DOF12" s="44"/>
      <c r="DOG12" s="44"/>
      <c r="DOH12" s="44"/>
      <c r="DOI12" s="44"/>
      <c r="DOJ12" s="44"/>
      <c r="DOK12" s="44"/>
      <c r="DOL12" s="44"/>
      <c r="DOM12" s="44"/>
      <c r="DON12" s="44"/>
      <c r="DOO12" s="44"/>
      <c r="DOP12" s="44"/>
      <c r="DOQ12" s="44"/>
      <c r="DOR12" s="44"/>
      <c r="DOS12" s="44"/>
      <c r="DOT12" s="44"/>
      <c r="DOU12" s="44"/>
      <c r="DOV12" s="44"/>
      <c r="DOW12" s="44"/>
      <c r="DOX12" s="44"/>
      <c r="DOY12" s="44"/>
      <c r="DOZ12" s="44"/>
      <c r="DPA12" s="44"/>
      <c r="DPB12" s="44"/>
      <c r="DPC12" s="44"/>
      <c r="DPD12" s="44"/>
      <c r="DPE12" s="44"/>
      <c r="DPF12" s="44"/>
      <c r="DPG12" s="44"/>
      <c r="DPH12" s="44"/>
      <c r="DPI12" s="44"/>
      <c r="DPJ12" s="44"/>
      <c r="DPK12" s="44"/>
      <c r="DPL12" s="44"/>
      <c r="DPM12" s="44"/>
      <c r="DPN12" s="44"/>
      <c r="DPO12" s="44"/>
      <c r="DPP12" s="44"/>
      <c r="DPQ12" s="44"/>
      <c r="DPR12" s="44"/>
      <c r="DPS12" s="44"/>
      <c r="DPT12" s="44"/>
      <c r="DPU12" s="44"/>
      <c r="DPV12" s="44"/>
      <c r="DPW12" s="44"/>
      <c r="DPX12" s="44"/>
      <c r="DPY12" s="44"/>
      <c r="DPZ12" s="44"/>
      <c r="DQA12" s="44"/>
      <c r="DQB12" s="44"/>
      <c r="DQC12" s="44"/>
      <c r="DQD12" s="44"/>
      <c r="DQE12" s="44"/>
      <c r="DQF12" s="44"/>
      <c r="DQG12" s="44"/>
      <c r="DQH12" s="44"/>
      <c r="DQI12" s="44"/>
      <c r="DQJ12" s="44"/>
      <c r="DQK12" s="44"/>
      <c r="DQL12" s="44"/>
      <c r="DQM12" s="44"/>
      <c r="DQN12" s="44"/>
      <c r="DQO12" s="44"/>
      <c r="DQP12" s="44"/>
      <c r="DQQ12" s="44"/>
      <c r="DQR12" s="44"/>
      <c r="DQS12" s="44"/>
      <c r="DQT12" s="44"/>
      <c r="DQU12" s="44"/>
      <c r="DQV12" s="44"/>
      <c r="DQW12" s="44"/>
      <c r="DQX12" s="44"/>
      <c r="DQY12" s="44"/>
      <c r="DQZ12" s="44"/>
      <c r="DRA12" s="44"/>
      <c r="DRB12" s="44"/>
      <c r="DRC12" s="44"/>
      <c r="DRD12" s="44"/>
      <c r="DRE12" s="44"/>
      <c r="DRF12" s="44"/>
      <c r="DRG12" s="44"/>
      <c r="DRH12" s="44"/>
      <c r="DRI12" s="44"/>
      <c r="DRJ12" s="44"/>
      <c r="DRK12" s="44"/>
      <c r="DRL12" s="44"/>
      <c r="DRM12" s="44"/>
      <c r="DRN12" s="44"/>
      <c r="DRO12" s="44"/>
      <c r="DRP12" s="44"/>
      <c r="DRQ12" s="44"/>
      <c r="DRR12" s="44"/>
      <c r="DRS12" s="44"/>
      <c r="DRT12" s="44"/>
      <c r="DRU12" s="44"/>
      <c r="DRV12" s="44"/>
      <c r="DRW12" s="44"/>
      <c r="DRX12" s="44"/>
      <c r="DRY12" s="44"/>
      <c r="DRZ12" s="44"/>
      <c r="DSA12" s="44"/>
      <c r="DSB12" s="44"/>
      <c r="DSC12" s="44"/>
      <c r="DSD12" s="44"/>
      <c r="DSE12" s="44"/>
      <c r="DSF12" s="44"/>
      <c r="DSG12" s="44"/>
      <c r="DSH12" s="44"/>
      <c r="DSI12" s="44"/>
      <c r="DSJ12" s="44"/>
      <c r="DSK12" s="44"/>
      <c r="DSL12" s="44"/>
      <c r="DSM12" s="44"/>
      <c r="DSN12" s="44"/>
      <c r="DSO12" s="44"/>
      <c r="DSP12" s="44"/>
      <c r="DSQ12" s="44"/>
      <c r="DSR12" s="44"/>
      <c r="DSS12" s="44"/>
      <c r="DST12" s="44"/>
      <c r="DSU12" s="44"/>
      <c r="DSV12" s="44"/>
      <c r="DSW12" s="44"/>
      <c r="DSX12" s="44"/>
      <c r="DSY12" s="44"/>
      <c r="DSZ12" s="44"/>
      <c r="DTA12" s="44"/>
      <c r="DTB12" s="44"/>
      <c r="DTC12" s="44"/>
      <c r="DTD12" s="44"/>
      <c r="DTE12" s="44"/>
      <c r="DTF12" s="44"/>
      <c r="DTG12" s="44"/>
      <c r="DTH12" s="44"/>
      <c r="DTI12" s="44"/>
      <c r="DTJ12" s="44"/>
      <c r="DTK12" s="44"/>
      <c r="DTL12" s="44"/>
      <c r="DTM12" s="44"/>
      <c r="DTN12" s="44"/>
      <c r="DTO12" s="44"/>
      <c r="DTP12" s="44"/>
      <c r="DTQ12" s="44"/>
      <c r="DTR12" s="44"/>
      <c r="DTS12" s="44"/>
      <c r="DTT12" s="44"/>
      <c r="DTU12" s="44"/>
      <c r="DTV12" s="44"/>
      <c r="DTW12" s="44"/>
      <c r="DTX12" s="44"/>
      <c r="DTY12" s="44"/>
      <c r="DTZ12" s="44"/>
      <c r="DUA12" s="44"/>
      <c r="DUB12" s="44"/>
      <c r="DUC12" s="44"/>
      <c r="DUD12" s="44"/>
      <c r="DUE12" s="44"/>
      <c r="DUF12" s="44"/>
      <c r="DUG12" s="44"/>
      <c r="DUH12" s="44"/>
      <c r="DUI12" s="44"/>
      <c r="DUJ12" s="44"/>
      <c r="DUK12" s="44"/>
      <c r="DUL12" s="44"/>
      <c r="DUM12" s="44"/>
      <c r="DUN12" s="44"/>
      <c r="DUO12" s="44"/>
      <c r="DUP12" s="44"/>
      <c r="DUQ12" s="44"/>
      <c r="DUR12" s="44"/>
      <c r="DUS12" s="44"/>
      <c r="DUT12" s="44"/>
      <c r="DUU12" s="44"/>
      <c r="DUV12" s="44"/>
      <c r="DUW12" s="44"/>
      <c r="DUX12" s="44"/>
      <c r="DUY12" s="44"/>
      <c r="DUZ12" s="44"/>
      <c r="DVA12" s="44"/>
      <c r="DVB12" s="44"/>
      <c r="DVC12" s="44"/>
      <c r="DVD12" s="44"/>
      <c r="DVE12" s="44"/>
      <c r="DVF12" s="44"/>
      <c r="DVG12" s="44"/>
      <c r="DVH12" s="44"/>
      <c r="DVI12" s="44"/>
      <c r="DVJ12" s="44"/>
      <c r="DVK12" s="44"/>
      <c r="DVL12" s="44"/>
      <c r="DVM12" s="44"/>
      <c r="DVN12" s="44"/>
      <c r="DVO12" s="44"/>
      <c r="DVP12" s="44"/>
      <c r="DVQ12" s="44"/>
      <c r="DVR12" s="44"/>
      <c r="DVS12" s="44"/>
      <c r="DVT12" s="44"/>
      <c r="DVU12" s="44"/>
      <c r="DVV12" s="44"/>
      <c r="DVW12" s="44"/>
      <c r="DVX12" s="44"/>
      <c r="DVY12" s="44"/>
      <c r="DVZ12" s="44"/>
      <c r="DWA12" s="44"/>
      <c r="DWB12" s="44"/>
      <c r="DWC12" s="44"/>
      <c r="DWD12" s="44"/>
      <c r="DWE12" s="44"/>
      <c r="DWF12" s="44"/>
      <c r="DWG12" s="44"/>
      <c r="DWH12" s="44"/>
      <c r="DWI12" s="44"/>
      <c r="DWJ12" s="44"/>
      <c r="DWK12" s="44"/>
      <c r="DWL12" s="44"/>
      <c r="DWM12" s="44"/>
      <c r="DWN12" s="44"/>
      <c r="DWO12" s="44"/>
      <c r="DWP12" s="44"/>
      <c r="DWQ12" s="44"/>
      <c r="DWR12" s="44"/>
      <c r="DWS12" s="44"/>
      <c r="DWT12" s="44"/>
      <c r="DWU12" s="44"/>
      <c r="DWV12" s="44"/>
      <c r="DWW12" s="44"/>
      <c r="DWX12" s="44"/>
      <c r="DWY12" s="44"/>
      <c r="DWZ12" s="44"/>
      <c r="DXA12" s="44"/>
      <c r="DXB12" s="44"/>
      <c r="DXC12" s="44"/>
      <c r="DXD12" s="44"/>
      <c r="DXE12" s="44"/>
      <c r="DXF12" s="44"/>
      <c r="DXG12" s="44"/>
      <c r="DXH12" s="44"/>
      <c r="DXI12" s="44"/>
      <c r="DXJ12" s="44"/>
      <c r="DXK12" s="44"/>
      <c r="DXL12" s="44"/>
      <c r="DXM12" s="44"/>
      <c r="DXN12" s="44"/>
      <c r="DXO12" s="44"/>
      <c r="DXP12" s="44"/>
      <c r="DXQ12" s="44"/>
      <c r="DXR12" s="44"/>
      <c r="DXS12" s="44"/>
      <c r="DXT12" s="44"/>
      <c r="DXU12" s="44"/>
      <c r="DXV12" s="44"/>
      <c r="DXW12" s="44"/>
      <c r="DXX12" s="44"/>
      <c r="DXY12" s="44"/>
      <c r="DXZ12" s="44"/>
      <c r="DYA12" s="44"/>
      <c r="DYB12" s="44"/>
      <c r="DYC12" s="44"/>
      <c r="DYD12" s="44"/>
      <c r="DYE12" s="44"/>
      <c r="DYF12" s="44"/>
      <c r="DYG12" s="44"/>
      <c r="DYH12" s="44"/>
      <c r="DYI12" s="44"/>
      <c r="DYJ12" s="44"/>
      <c r="DYK12" s="44"/>
      <c r="DYL12" s="44"/>
      <c r="DYM12" s="44"/>
      <c r="DYN12" s="44"/>
      <c r="DYO12" s="44"/>
      <c r="DYP12" s="44"/>
      <c r="DYQ12" s="44"/>
      <c r="DYR12" s="44"/>
      <c r="DYS12" s="44"/>
      <c r="DYT12" s="44"/>
      <c r="DYU12" s="44"/>
      <c r="DYV12" s="44"/>
      <c r="DYW12" s="44"/>
      <c r="DYX12" s="44"/>
      <c r="DYY12" s="44"/>
      <c r="DYZ12" s="44"/>
      <c r="DZA12" s="44"/>
      <c r="DZB12" s="44"/>
      <c r="DZC12" s="44"/>
      <c r="DZD12" s="44"/>
      <c r="DZE12" s="44"/>
      <c r="DZF12" s="44"/>
      <c r="DZG12" s="44"/>
      <c r="DZH12" s="44"/>
      <c r="DZI12" s="44"/>
      <c r="DZJ12" s="44"/>
      <c r="DZK12" s="44"/>
      <c r="DZL12" s="44"/>
      <c r="DZM12" s="44"/>
      <c r="DZN12" s="44"/>
      <c r="DZO12" s="44"/>
      <c r="DZP12" s="44"/>
      <c r="DZQ12" s="44"/>
      <c r="DZR12" s="44"/>
      <c r="DZS12" s="44"/>
      <c r="DZT12" s="44"/>
      <c r="DZU12" s="44"/>
      <c r="DZV12" s="44"/>
      <c r="DZW12" s="44"/>
      <c r="DZX12" s="44"/>
      <c r="DZY12" s="44"/>
      <c r="DZZ12" s="44"/>
      <c r="EAA12" s="44"/>
      <c r="EAB12" s="44"/>
      <c r="EAC12" s="44"/>
      <c r="EAD12" s="44"/>
      <c r="EAE12" s="44"/>
      <c r="EAF12" s="44"/>
      <c r="EAG12" s="44"/>
      <c r="EAH12" s="44"/>
      <c r="EAI12" s="44"/>
      <c r="EAJ12" s="44"/>
      <c r="EAK12" s="44"/>
      <c r="EAL12" s="44"/>
      <c r="EAM12" s="44"/>
      <c r="EAN12" s="44"/>
      <c r="EAO12" s="44"/>
      <c r="EAP12" s="44"/>
      <c r="EAQ12" s="44"/>
      <c r="EAR12" s="44"/>
      <c r="EAS12" s="44"/>
      <c r="EAT12" s="44"/>
      <c r="EAU12" s="44"/>
      <c r="EAV12" s="44"/>
      <c r="EAW12" s="44"/>
      <c r="EAX12" s="44"/>
      <c r="EAY12" s="44"/>
      <c r="EAZ12" s="44"/>
      <c r="EBA12" s="44"/>
      <c r="EBB12" s="44"/>
      <c r="EBC12" s="44"/>
      <c r="EBD12" s="44"/>
      <c r="EBE12" s="44"/>
      <c r="EBF12" s="44"/>
      <c r="EBG12" s="44"/>
      <c r="EBH12" s="44"/>
      <c r="EBI12" s="44"/>
      <c r="EBJ12" s="44"/>
      <c r="EBK12" s="44"/>
      <c r="EBL12" s="44"/>
      <c r="EBM12" s="44"/>
      <c r="EBN12" s="44"/>
      <c r="EBO12" s="44"/>
      <c r="EBP12" s="44"/>
      <c r="EBQ12" s="44"/>
      <c r="EBR12" s="44"/>
      <c r="EBS12" s="44"/>
      <c r="EBT12" s="44"/>
      <c r="EBU12" s="44"/>
      <c r="EBV12" s="44"/>
      <c r="EBW12" s="44"/>
      <c r="EBX12" s="44"/>
      <c r="EBY12" s="44"/>
      <c r="EBZ12" s="44"/>
      <c r="ECA12" s="44"/>
      <c r="ECB12" s="44"/>
      <c r="ECC12" s="44"/>
      <c r="ECD12" s="44"/>
      <c r="ECE12" s="44"/>
      <c r="ECF12" s="44"/>
      <c r="ECG12" s="44"/>
      <c r="ECH12" s="44"/>
      <c r="ECI12" s="44"/>
      <c r="ECJ12" s="44"/>
      <c r="ECK12" s="44"/>
      <c r="ECL12" s="44"/>
      <c r="ECM12" s="44"/>
      <c r="ECN12" s="44"/>
      <c r="ECO12" s="44"/>
      <c r="ECP12" s="44"/>
      <c r="ECQ12" s="44"/>
      <c r="ECR12" s="44"/>
      <c r="ECS12" s="44"/>
      <c r="ECT12" s="44"/>
      <c r="ECU12" s="44"/>
      <c r="ECV12" s="44"/>
      <c r="ECW12" s="44"/>
      <c r="ECX12" s="44"/>
      <c r="ECY12" s="44"/>
      <c r="ECZ12" s="44"/>
      <c r="EDA12" s="44"/>
      <c r="EDB12" s="44"/>
      <c r="EDC12" s="44"/>
      <c r="EDD12" s="44"/>
      <c r="EDE12" s="44"/>
      <c r="EDF12" s="44"/>
      <c r="EDG12" s="44"/>
      <c r="EDH12" s="44"/>
      <c r="EDI12" s="44"/>
      <c r="EDJ12" s="44"/>
      <c r="EDK12" s="44"/>
      <c r="EDL12" s="44"/>
      <c r="EDM12" s="44"/>
      <c r="EDN12" s="44"/>
      <c r="EDO12" s="44"/>
      <c r="EDP12" s="44"/>
      <c r="EDQ12" s="44"/>
      <c r="EDR12" s="44"/>
      <c r="EDS12" s="44"/>
      <c r="EDT12" s="44"/>
      <c r="EDU12" s="44"/>
      <c r="EDV12" s="44"/>
      <c r="EDW12" s="44"/>
      <c r="EDX12" s="44"/>
      <c r="EDY12" s="44"/>
      <c r="EDZ12" s="44"/>
      <c r="EEA12" s="44"/>
      <c r="EEB12" s="44"/>
      <c r="EEC12" s="44"/>
      <c r="EED12" s="44"/>
      <c r="EEE12" s="44"/>
      <c r="EEF12" s="44"/>
      <c r="EEG12" s="44"/>
      <c r="EEH12" s="44"/>
      <c r="EEI12" s="44"/>
      <c r="EEJ12" s="44"/>
      <c r="EEK12" s="44"/>
      <c r="EEL12" s="44"/>
      <c r="EEM12" s="44"/>
      <c r="EEN12" s="44"/>
      <c r="EEO12" s="44"/>
      <c r="EEP12" s="44"/>
      <c r="EEQ12" s="44"/>
      <c r="EER12" s="44"/>
      <c r="EES12" s="44"/>
      <c r="EET12" s="44"/>
      <c r="EEU12" s="44"/>
      <c r="EEV12" s="44"/>
      <c r="EEW12" s="44"/>
      <c r="EEX12" s="44"/>
      <c r="EEY12" s="44"/>
      <c r="EEZ12" s="44"/>
      <c r="EFA12" s="44"/>
      <c r="EFB12" s="44"/>
      <c r="EFC12" s="44"/>
      <c r="EFD12" s="44"/>
      <c r="EFE12" s="44"/>
      <c r="EFF12" s="44"/>
      <c r="EFG12" s="44"/>
      <c r="EFH12" s="44"/>
      <c r="EFI12" s="44"/>
      <c r="EFJ12" s="44"/>
      <c r="EFK12" s="44"/>
      <c r="EFL12" s="44"/>
      <c r="EFM12" s="44"/>
      <c r="EFN12" s="44"/>
      <c r="EFO12" s="44"/>
      <c r="EFP12" s="44"/>
      <c r="EFQ12" s="44"/>
      <c r="EFR12" s="44"/>
      <c r="EFS12" s="44"/>
      <c r="EFT12" s="44"/>
      <c r="EFU12" s="44"/>
      <c r="EFV12" s="44"/>
      <c r="EFW12" s="44"/>
      <c r="EFX12" s="44"/>
      <c r="EFY12" s="44"/>
      <c r="EFZ12" s="44"/>
      <c r="EGA12" s="44"/>
      <c r="EGB12" s="44"/>
      <c r="EGC12" s="44"/>
      <c r="EGD12" s="44"/>
      <c r="EGE12" s="44"/>
      <c r="EGF12" s="44"/>
      <c r="EGG12" s="44"/>
      <c r="EGH12" s="44"/>
      <c r="EGI12" s="44"/>
      <c r="EGJ12" s="44"/>
      <c r="EGK12" s="44"/>
      <c r="EGL12" s="44"/>
      <c r="EGM12" s="44"/>
      <c r="EGN12" s="44"/>
      <c r="EGO12" s="44"/>
      <c r="EGP12" s="44"/>
      <c r="EGQ12" s="44"/>
      <c r="EGR12" s="44"/>
      <c r="EGS12" s="44"/>
      <c r="EGT12" s="44"/>
      <c r="EGU12" s="44"/>
      <c r="EGV12" s="44"/>
      <c r="EGW12" s="44"/>
      <c r="EGX12" s="44"/>
      <c r="EGY12" s="44"/>
      <c r="EGZ12" s="44"/>
      <c r="EHA12" s="44"/>
      <c r="EHB12" s="44"/>
      <c r="EHC12" s="44"/>
      <c r="EHD12" s="44"/>
      <c r="EHE12" s="44"/>
      <c r="EHF12" s="44"/>
      <c r="EHG12" s="44"/>
      <c r="EHH12" s="44"/>
      <c r="EHI12" s="44"/>
      <c r="EHJ12" s="44"/>
      <c r="EHK12" s="44"/>
      <c r="EHL12" s="44"/>
      <c r="EHM12" s="44"/>
      <c r="EHN12" s="44"/>
      <c r="EHO12" s="44"/>
      <c r="EHP12" s="44"/>
      <c r="EHQ12" s="44"/>
      <c r="EHR12" s="44"/>
      <c r="EHS12" s="44"/>
      <c r="EHT12" s="44"/>
      <c r="EHU12" s="44"/>
      <c r="EHV12" s="44"/>
      <c r="EHW12" s="44"/>
      <c r="EHX12" s="44"/>
      <c r="EHY12" s="44"/>
      <c r="EHZ12" s="44"/>
      <c r="EIA12" s="44"/>
      <c r="EIB12" s="44"/>
      <c r="EIC12" s="44"/>
      <c r="EID12" s="44"/>
      <c r="EIE12" s="44"/>
      <c r="EIF12" s="44"/>
      <c r="EIG12" s="44"/>
      <c r="EIH12" s="44"/>
      <c r="EII12" s="44"/>
      <c r="EIJ12" s="44"/>
      <c r="EIK12" s="44"/>
      <c r="EIL12" s="44"/>
      <c r="EIM12" s="44"/>
      <c r="EIN12" s="44"/>
      <c r="EIO12" s="44"/>
      <c r="EIP12" s="44"/>
      <c r="EIQ12" s="44"/>
      <c r="EIR12" s="44"/>
      <c r="EIS12" s="44"/>
      <c r="EIT12" s="44"/>
      <c r="EIU12" s="44"/>
      <c r="EIV12" s="44"/>
      <c r="EIW12" s="44"/>
      <c r="EIX12" s="44"/>
      <c r="EIY12" s="44"/>
      <c r="EIZ12" s="44"/>
      <c r="EJA12" s="44"/>
      <c r="EJB12" s="44"/>
      <c r="EJC12" s="44"/>
      <c r="EJD12" s="44"/>
      <c r="EJE12" s="44"/>
      <c r="EJF12" s="44"/>
      <c r="EJG12" s="44"/>
      <c r="EJH12" s="44"/>
      <c r="EJI12" s="44"/>
      <c r="EJJ12" s="44"/>
      <c r="EJK12" s="44"/>
      <c r="EJL12" s="44"/>
      <c r="EJM12" s="44"/>
      <c r="EJN12" s="44"/>
      <c r="EJO12" s="44"/>
      <c r="EJP12" s="44"/>
      <c r="EJQ12" s="44"/>
      <c r="EJR12" s="44"/>
      <c r="EJS12" s="44"/>
      <c r="EJT12" s="44"/>
      <c r="EJU12" s="44"/>
      <c r="EJV12" s="44"/>
      <c r="EJW12" s="44"/>
      <c r="EJX12" s="44"/>
      <c r="EJY12" s="44"/>
      <c r="EJZ12" s="44"/>
      <c r="EKA12" s="44"/>
      <c r="EKB12" s="44"/>
      <c r="EKC12" s="44"/>
      <c r="EKD12" s="44"/>
      <c r="EKE12" s="44"/>
      <c r="EKF12" s="44"/>
      <c r="EKG12" s="44"/>
      <c r="EKH12" s="44"/>
      <c r="EKI12" s="44"/>
      <c r="EKJ12" s="44"/>
      <c r="EKK12" s="44"/>
      <c r="EKL12" s="44"/>
      <c r="EKM12" s="44"/>
      <c r="EKN12" s="44"/>
      <c r="EKO12" s="44"/>
      <c r="EKP12" s="44"/>
      <c r="EKQ12" s="44"/>
      <c r="EKR12" s="44"/>
      <c r="EKS12" s="44"/>
      <c r="EKT12" s="44"/>
      <c r="EKU12" s="44"/>
      <c r="EKV12" s="44"/>
      <c r="EKW12" s="44"/>
      <c r="EKX12" s="44"/>
      <c r="EKY12" s="44"/>
      <c r="EKZ12" s="44"/>
      <c r="ELA12" s="44"/>
      <c r="ELB12" s="44"/>
      <c r="ELC12" s="44"/>
      <c r="ELD12" s="44"/>
      <c r="ELE12" s="44"/>
      <c r="ELF12" s="44"/>
      <c r="ELG12" s="44"/>
      <c r="ELH12" s="44"/>
      <c r="ELI12" s="44"/>
      <c r="ELJ12" s="44"/>
      <c r="ELK12" s="44"/>
      <c r="ELL12" s="44"/>
      <c r="ELM12" s="44"/>
      <c r="ELN12" s="44"/>
      <c r="ELO12" s="44"/>
      <c r="ELP12" s="44"/>
      <c r="ELQ12" s="44"/>
      <c r="ELR12" s="44"/>
      <c r="ELS12" s="44"/>
      <c r="ELT12" s="44"/>
      <c r="ELU12" s="44"/>
      <c r="ELV12" s="44"/>
      <c r="ELW12" s="44"/>
      <c r="ELX12" s="44"/>
      <c r="ELY12" s="44"/>
      <c r="ELZ12" s="44"/>
      <c r="EMA12" s="44"/>
      <c r="EMB12" s="44"/>
      <c r="EMC12" s="44"/>
      <c r="EMD12" s="44"/>
      <c r="EME12" s="44"/>
      <c r="EMF12" s="44"/>
      <c r="EMG12" s="44"/>
      <c r="EMH12" s="44"/>
      <c r="EMI12" s="44"/>
      <c r="EMJ12" s="44"/>
      <c r="EMK12" s="44"/>
      <c r="EML12" s="44"/>
      <c r="EMM12" s="44"/>
      <c r="EMN12" s="44"/>
      <c r="EMO12" s="44"/>
      <c r="EMP12" s="44"/>
      <c r="EMQ12" s="44"/>
      <c r="EMR12" s="44"/>
      <c r="EMS12" s="44"/>
      <c r="EMT12" s="44"/>
      <c r="EMU12" s="44"/>
      <c r="EMV12" s="44"/>
      <c r="EMW12" s="44"/>
      <c r="EMX12" s="44"/>
      <c r="EMY12" s="44"/>
      <c r="EMZ12" s="44"/>
      <c r="ENA12" s="44"/>
      <c r="ENB12" s="44"/>
      <c r="ENC12" s="44"/>
      <c r="END12" s="44"/>
      <c r="ENE12" s="44"/>
      <c r="ENF12" s="44"/>
      <c r="ENG12" s="44"/>
      <c r="ENH12" s="44"/>
      <c r="ENI12" s="44"/>
      <c r="ENJ12" s="44"/>
      <c r="ENK12" s="44"/>
      <c r="ENL12" s="44"/>
      <c r="ENM12" s="44"/>
      <c r="ENN12" s="44"/>
      <c r="ENO12" s="44"/>
      <c r="ENP12" s="44"/>
      <c r="ENQ12" s="44"/>
      <c r="ENR12" s="44"/>
      <c r="ENS12" s="44"/>
      <c r="ENT12" s="44"/>
      <c r="ENU12" s="44"/>
      <c r="ENV12" s="44"/>
      <c r="ENW12" s="44"/>
      <c r="ENX12" s="44"/>
      <c r="ENY12" s="44"/>
      <c r="ENZ12" s="44"/>
      <c r="EOA12" s="44"/>
      <c r="EOB12" s="44"/>
      <c r="EOC12" s="44"/>
      <c r="EOD12" s="44"/>
      <c r="EOE12" s="44"/>
      <c r="EOF12" s="44"/>
      <c r="EOG12" s="44"/>
      <c r="EOH12" s="44"/>
      <c r="EOI12" s="44"/>
      <c r="EOJ12" s="44"/>
      <c r="EOK12" s="44"/>
      <c r="EOL12" s="44"/>
      <c r="EOM12" s="44"/>
      <c r="EON12" s="44"/>
      <c r="EOO12" s="44"/>
      <c r="EOP12" s="44"/>
      <c r="EOQ12" s="44"/>
      <c r="EOR12" s="44"/>
      <c r="EOS12" s="44"/>
      <c r="EOT12" s="44"/>
      <c r="EOU12" s="44"/>
      <c r="EOV12" s="44"/>
      <c r="EOW12" s="44"/>
      <c r="EOX12" s="44"/>
      <c r="EOY12" s="44"/>
      <c r="EOZ12" s="44"/>
      <c r="EPA12" s="44"/>
      <c r="EPB12" s="44"/>
      <c r="EPC12" s="44"/>
      <c r="EPD12" s="44"/>
      <c r="EPE12" s="44"/>
      <c r="EPF12" s="44"/>
      <c r="EPG12" s="44"/>
      <c r="EPH12" s="44"/>
      <c r="EPI12" s="44"/>
      <c r="EPJ12" s="44"/>
      <c r="EPK12" s="44"/>
      <c r="EPL12" s="44"/>
      <c r="EPM12" s="44"/>
      <c r="EPN12" s="44"/>
      <c r="EPO12" s="44"/>
      <c r="EPP12" s="44"/>
      <c r="EPQ12" s="44"/>
      <c r="EPR12" s="44"/>
      <c r="EPS12" s="44"/>
      <c r="EPT12" s="44"/>
      <c r="EPU12" s="44"/>
      <c r="EPV12" s="44"/>
      <c r="EPW12" s="44"/>
      <c r="EPX12" s="44"/>
      <c r="EPY12" s="44"/>
      <c r="EPZ12" s="44"/>
      <c r="EQA12" s="44"/>
      <c r="EQB12" s="44"/>
      <c r="EQC12" s="44"/>
      <c r="EQD12" s="44"/>
      <c r="EQE12" s="44"/>
      <c r="EQF12" s="44"/>
      <c r="EQG12" s="44"/>
      <c r="EQH12" s="44"/>
      <c r="EQI12" s="44"/>
      <c r="EQJ12" s="44"/>
      <c r="EQK12" s="44"/>
      <c r="EQL12" s="44"/>
      <c r="EQM12" s="44"/>
      <c r="EQN12" s="44"/>
      <c r="EQO12" s="44"/>
      <c r="EQP12" s="44"/>
      <c r="EQQ12" s="44"/>
      <c r="EQR12" s="44"/>
      <c r="EQS12" s="44"/>
      <c r="EQT12" s="44"/>
      <c r="EQU12" s="44"/>
      <c r="EQV12" s="44"/>
      <c r="EQW12" s="44"/>
      <c r="EQX12" s="44"/>
      <c r="EQY12" s="44"/>
      <c r="EQZ12" s="44"/>
      <c r="ERA12" s="44"/>
      <c r="ERB12" s="44"/>
      <c r="ERC12" s="44"/>
      <c r="ERD12" s="44"/>
      <c r="ERE12" s="44"/>
      <c r="ERF12" s="44"/>
      <c r="ERG12" s="44"/>
      <c r="ERH12" s="44"/>
      <c r="ERI12" s="44"/>
      <c r="ERJ12" s="44"/>
      <c r="ERK12" s="44"/>
      <c r="ERL12" s="44"/>
      <c r="ERM12" s="44"/>
      <c r="ERN12" s="44"/>
      <c r="ERO12" s="44"/>
      <c r="ERP12" s="44"/>
      <c r="ERQ12" s="44"/>
      <c r="ERR12" s="44"/>
      <c r="ERS12" s="44"/>
      <c r="ERT12" s="44"/>
      <c r="ERU12" s="44"/>
      <c r="ERV12" s="44"/>
      <c r="ERW12" s="44"/>
      <c r="ERX12" s="44"/>
      <c r="ERY12" s="44"/>
      <c r="ERZ12" s="44"/>
      <c r="ESA12" s="44"/>
      <c r="ESB12" s="44"/>
      <c r="ESC12" s="44"/>
      <c r="ESD12" s="44"/>
      <c r="ESE12" s="44"/>
      <c r="ESF12" s="44"/>
      <c r="ESG12" s="44"/>
      <c r="ESH12" s="44"/>
      <c r="ESI12" s="44"/>
      <c r="ESJ12" s="44"/>
      <c r="ESK12" s="44"/>
      <c r="ESL12" s="44"/>
      <c r="ESM12" s="44"/>
      <c r="ESN12" s="44"/>
      <c r="ESO12" s="44"/>
      <c r="ESP12" s="44"/>
      <c r="ESQ12" s="44"/>
      <c r="ESR12" s="44"/>
      <c r="ESS12" s="44"/>
      <c r="EST12" s="44"/>
      <c r="ESU12" s="44"/>
      <c r="ESV12" s="44"/>
      <c r="ESW12" s="44"/>
      <c r="ESX12" s="44"/>
      <c r="ESY12" s="44"/>
      <c r="ESZ12" s="44"/>
      <c r="ETA12" s="44"/>
      <c r="ETB12" s="44"/>
      <c r="ETC12" s="44"/>
      <c r="ETD12" s="44"/>
      <c r="ETE12" s="44"/>
      <c r="ETF12" s="44"/>
      <c r="ETG12" s="44"/>
      <c r="ETH12" s="44"/>
      <c r="ETI12" s="44"/>
      <c r="ETJ12" s="44"/>
      <c r="ETK12" s="44"/>
      <c r="ETL12" s="44"/>
      <c r="ETM12" s="44"/>
      <c r="ETN12" s="44"/>
      <c r="ETO12" s="44"/>
      <c r="ETP12" s="44"/>
      <c r="ETQ12" s="44"/>
      <c r="ETR12" s="44"/>
      <c r="ETS12" s="44"/>
      <c r="ETT12" s="44"/>
      <c r="ETU12" s="44"/>
      <c r="ETV12" s="44"/>
      <c r="ETW12" s="44"/>
      <c r="ETX12" s="44"/>
      <c r="ETY12" s="44"/>
      <c r="ETZ12" s="44"/>
      <c r="EUA12" s="44"/>
      <c r="EUB12" s="44"/>
      <c r="EUC12" s="44"/>
      <c r="EUD12" s="44"/>
      <c r="EUE12" s="44"/>
      <c r="EUF12" s="44"/>
      <c r="EUG12" s="44"/>
      <c r="EUH12" s="44"/>
      <c r="EUI12" s="44"/>
      <c r="EUJ12" s="44"/>
      <c r="EUK12" s="44"/>
      <c r="EUL12" s="44"/>
      <c r="EUM12" s="44"/>
      <c r="EUN12" s="44"/>
      <c r="EUO12" s="44"/>
      <c r="EUP12" s="44"/>
      <c r="EUQ12" s="44"/>
      <c r="EUR12" s="44"/>
      <c r="EUS12" s="44"/>
      <c r="EUT12" s="44"/>
      <c r="EUU12" s="44"/>
      <c r="EUV12" s="44"/>
      <c r="EUW12" s="44"/>
      <c r="EUX12" s="44"/>
      <c r="EUY12" s="44"/>
      <c r="EUZ12" s="44"/>
      <c r="EVA12" s="44"/>
      <c r="EVB12" s="44"/>
      <c r="EVC12" s="44"/>
      <c r="EVD12" s="44"/>
      <c r="EVE12" s="44"/>
      <c r="EVF12" s="44"/>
      <c r="EVG12" s="44"/>
      <c r="EVH12" s="44"/>
      <c r="EVI12" s="44"/>
      <c r="EVJ12" s="44"/>
      <c r="EVK12" s="44"/>
      <c r="EVL12" s="44"/>
      <c r="EVM12" s="44"/>
      <c r="EVN12" s="44"/>
      <c r="EVO12" s="44"/>
      <c r="EVP12" s="44"/>
      <c r="EVQ12" s="44"/>
      <c r="EVR12" s="44"/>
      <c r="EVS12" s="44"/>
      <c r="EVT12" s="44"/>
      <c r="EVU12" s="44"/>
      <c r="EVV12" s="44"/>
      <c r="EVW12" s="44"/>
      <c r="EVX12" s="44"/>
      <c r="EVY12" s="44"/>
      <c r="EVZ12" s="44"/>
      <c r="EWA12" s="44"/>
      <c r="EWB12" s="44"/>
      <c r="EWC12" s="44"/>
      <c r="EWD12" s="44"/>
      <c r="EWE12" s="44"/>
      <c r="EWF12" s="44"/>
      <c r="EWG12" s="44"/>
      <c r="EWH12" s="44"/>
      <c r="EWI12" s="44"/>
      <c r="EWJ12" s="44"/>
      <c r="EWK12" s="44"/>
      <c r="EWL12" s="44"/>
      <c r="EWM12" s="44"/>
      <c r="EWN12" s="44"/>
      <c r="EWO12" s="44"/>
      <c r="EWP12" s="44"/>
      <c r="EWQ12" s="44"/>
      <c r="EWR12" s="44"/>
      <c r="EWS12" s="44"/>
      <c r="EWT12" s="44"/>
      <c r="EWU12" s="44"/>
      <c r="EWV12" s="44"/>
      <c r="EWW12" s="44"/>
      <c r="EWX12" s="44"/>
      <c r="EWY12" s="44"/>
      <c r="EWZ12" s="44"/>
      <c r="EXA12" s="44"/>
      <c r="EXB12" s="44"/>
      <c r="EXC12" s="44"/>
      <c r="EXD12" s="44"/>
      <c r="EXE12" s="44"/>
      <c r="EXF12" s="44"/>
      <c r="EXG12" s="44"/>
      <c r="EXH12" s="44"/>
      <c r="EXI12" s="44"/>
      <c r="EXJ12" s="44"/>
      <c r="EXK12" s="44"/>
      <c r="EXL12" s="44"/>
      <c r="EXM12" s="44"/>
      <c r="EXN12" s="44"/>
      <c r="EXO12" s="44"/>
      <c r="EXP12" s="44"/>
      <c r="EXQ12" s="44"/>
      <c r="EXR12" s="44"/>
      <c r="EXS12" s="44"/>
      <c r="EXT12" s="44"/>
      <c r="EXU12" s="44"/>
      <c r="EXV12" s="44"/>
      <c r="EXW12" s="44"/>
      <c r="EXX12" s="44"/>
      <c r="EXY12" s="44"/>
      <c r="EXZ12" s="44"/>
      <c r="EYA12" s="44"/>
      <c r="EYB12" s="44"/>
      <c r="EYC12" s="44"/>
      <c r="EYD12" s="44"/>
      <c r="EYE12" s="44"/>
      <c r="EYF12" s="44"/>
      <c r="EYG12" s="44"/>
      <c r="EYH12" s="44"/>
      <c r="EYI12" s="44"/>
      <c r="EYJ12" s="44"/>
      <c r="EYK12" s="44"/>
      <c r="EYL12" s="44"/>
      <c r="EYM12" s="44"/>
      <c r="EYN12" s="44"/>
      <c r="EYO12" s="44"/>
      <c r="EYP12" s="44"/>
      <c r="EYQ12" s="44"/>
      <c r="EYR12" s="44"/>
      <c r="EYS12" s="44"/>
      <c r="EYT12" s="44"/>
      <c r="EYU12" s="44"/>
      <c r="EYV12" s="44"/>
      <c r="EYW12" s="44"/>
      <c r="EYX12" s="44"/>
      <c r="EYY12" s="44"/>
      <c r="EYZ12" s="44"/>
      <c r="EZA12" s="44"/>
      <c r="EZB12" s="44"/>
      <c r="EZC12" s="44"/>
      <c r="EZD12" s="44"/>
      <c r="EZE12" s="44"/>
      <c r="EZF12" s="44"/>
      <c r="EZG12" s="44"/>
      <c r="EZH12" s="44"/>
      <c r="EZI12" s="44"/>
      <c r="EZJ12" s="44"/>
      <c r="EZK12" s="44"/>
      <c r="EZL12" s="44"/>
      <c r="EZM12" s="44"/>
      <c r="EZN12" s="44"/>
      <c r="EZO12" s="44"/>
      <c r="EZP12" s="44"/>
      <c r="EZQ12" s="44"/>
      <c r="EZR12" s="44"/>
      <c r="EZS12" s="44"/>
      <c r="EZT12" s="44"/>
      <c r="EZU12" s="44"/>
      <c r="EZV12" s="44"/>
      <c r="EZW12" s="44"/>
      <c r="EZX12" s="44"/>
      <c r="EZY12" s="44"/>
      <c r="EZZ12" s="44"/>
      <c r="FAA12" s="44"/>
      <c r="FAB12" s="44"/>
      <c r="FAC12" s="44"/>
      <c r="FAD12" s="44"/>
      <c r="FAE12" s="44"/>
      <c r="FAF12" s="44"/>
      <c r="FAG12" s="44"/>
      <c r="FAH12" s="44"/>
      <c r="FAI12" s="44"/>
      <c r="FAJ12" s="44"/>
      <c r="FAK12" s="44"/>
      <c r="FAL12" s="44"/>
      <c r="FAM12" s="44"/>
      <c r="FAN12" s="44"/>
      <c r="FAO12" s="44"/>
      <c r="FAP12" s="44"/>
      <c r="FAQ12" s="44"/>
      <c r="FAR12" s="44"/>
      <c r="FAS12" s="44"/>
      <c r="FAT12" s="44"/>
      <c r="FAU12" s="44"/>
      <c r="FAV12" s="44"/>
      <c r="FAW12" s="44"/>
      <c r="FAX12" s="44"/>
      <c r="FAY12" s="44"/>
      <c r="FAZ12" s="44"/>
      <c r="FBA12" s="44"/>
      <c r="FBB12" s="44"/>
      <c r="FBC12" s="44"/>
      <c r="FBD12" s="44"/>
      <c r="FBE12" s="44"/>
      <c r="FBF12" s="44"/>
      <c r="FBG12" s="44"/>
      <c r="FBH12" s="44"/>
      <c r="FBI12" s="44"/>
      <c r="FBJ12" s="44"/>
      <c r="FBK12" s="44"/>
      <c r="FBL12" s="44"/>
      <c r="FBM12" s="44"/>
      <c r="FBN12" s="44"/>
      <c r="FBO12" s="44"/>
      <c r="FBP12" s="44"/>
      <c r="FBQ12" s="44"/>
      <c r="FBR12" s="44"/>
      <c r="FBS12" s="44"/>
      <c r="FBT12" s="44"/>
      <c r="FBU12" s="44"/>
      <c r="FBV12" s="44"/>
      <c r="FBW12" s="44"/>
      <c r="FBX12" s="44"/>
      <c r="FBY12" s="44"/>
      <c r="FBZ12" s="44"/>
      <c r="FCA12" s="44"/>
      <c r="FCB12" s="44"/>
      <c r="FCC12" s="44"/>
      <c r="FCD12" s="44"/>
      <c r="FCE12" s="44"/>
      <c r="FCF12" s="44"/>
      <c r="FCG12" s="44"/>
      <c r="FCH12" s="44"/>
      <c r="FCI12" s="44"/>
      <c r="FCJ12" s="44"/>
      <c r="FCK12" s="44"/>
      <c r="FCL12" s="44"/>
      <c r="FCM12" s="44"/>
      <c r="FCN12" s="44"/>
      <c r="FCO12" s="44"/>
      <c r="FCP12" s="44"/>
      <c r="FCQ12" s="44"/>
      <c r="FCR12" s="44"/>
      <c r="FCS12" s="44"/>
      <c r="FCT12" s="44"/>
      <c r="FCU12" s="44"/>
      <c r="FCV12" s="44"/>
      <c r="FCW12" s="44"/>
      <c r="FCX12" s="44"/>
      <c r="FCY12" s="44"/>
      <c r="FCZ12" s="44"/>
      <c r="FDA12" s="44"/>
      <c r="FDB12" s="44"/>
      <c r="FDC12" s="44"/>
      <c r="FDD12" s="44"/>
      <c r="FDE12" s="44"/>
      <c r="FDF12" s="44"/>
      <c r="FDG12" s="44"/>
      <c r="FDH12" s="44"/>
      <c r="FDI12" s="44"/>
      <c r="FDJ12" s="44"/>
      <c r="FDK12" s="44"/>
      <c r="FDL12" s="44"/>
      <c r="FDM12" s="44"/>
      <c r="FDN12" s="44"/>
      <c r="FDO12" s="44"/>
      <c r="FDP12" s="44"/>
      <c r="FDQ12" s="44"/>
      <c r="FDR12" s="44"/>
      <c r="FDS12" s="44"/>
      <c r="FDT12" s="44"/>
      <c r="FDU12" s="44"/>
      <c r="FDV12" s="44"/>
      <c r="FDW12" s="44"/>
      <c r="FDX12" s="44"/>
      <c r="FDY12" s="44"/>
      <c r="FDZ12" s="44"/>
      <c r="FEA12" s="44"/>
      <c r="FEB12" s="44"/>
      <c r="FEC12" s="44"/>
      <c r="FED12" s="44"/>
      <c r="FEE12" s="44"/>
      <c r="FEF12" s="44"/>
      <c r="FEG12" s="44"/>
      <c r="FEH12" s="44"/>
      <c r="FEI12" s="44"/>
      <c r="FEJ12" s="44"/>
      <c r="FEK12" s="44"/>
      <c r="FEL12" s="44"/>
      <c r="FEM12" s="44"/>
      <c r="FEN12" s="44"/>
      <c r="FEO12" s="44"/>
      <c r="FEP12" s="44"/>
      <c r="FEQ12" s="44"/>
      <c r="FER12" s="44"/>
      <c r="FES12" s="44"/>
      <c r="FET12" s="44"/>
      <c r="FEU12" s="44"/>
      <c r="FEV12" s="44"/>
      <c r="FEW12" s="44"/>
      <c r="FEX12" s="44"/>
      <c r="FEY12" s="44"/>
      <c r="FEZ12" s="44"/>
      <c r="FFA12" s="44"/>
      <c r="FFB12" s="44"/>
      <c r="FFC12" s="44"/>
      <c r="FFD12" s="44"/>
      <c r="FFE12" s="44"/>
      <c r="FFF12" s="44"/>
      <c r="FFG12" s="44"/>
      <c r="FFH12" s="44"/>
      <c r="FFI12" s="44"/>
      <c r="FFJ12" s="44"/>
      <c r="FFK12" s="44"/>
      <c r="FFL12" s="44"/>
      <c r="FFM12" s="44"/>
      <c r="FFN12" s="44"/>
      <c r="FFO12" s="44"/>
      <c r="FFP12" s="44"/>
      <c r="FFQ12" s="44"/>
      <c r="FFR12" s="44"/>
      <c r="FFS12" s="44"/>
      <c r="FFT12" s="44"/>
      <c r="FFU12" s="44"/>
      <c r="FFV12" s="44"/>
      <c r="FFW12" s="44"/>
      <c r="FFX12" s="44"/>
      <c r="FFY12" s="44"/>
      <c r="FFZ12" s="44"/>
      <c r="FGA12" s="44"/>
      <c r="FGB12" s="44"/>
      <c r="FGC12" s="44"/>
      <c r="FGD12" s="44"/>
      <c r="FGE12" s="44"/>
      <c r="FGF12" s="44"/>
      <c r="FGG12" s="44"/>
      <c r="FGH12" s="44"/>
      <c r="FGI12" s="44"/>
      <c r="FGJ12" s="44"/>
      <c r="FGK12" s="44"/>
      <c r="FGL12" s="44"/>
      <c r="FGM12" s="44"/>
      <c r="FGN12" s="44"/>
      <c r="FGO12" s="44"/>
      <c r="FGP12" s="44"/>
      <c r="FGQ12" s="44"/>
      <c r="FGR12" s="44"/>
      <c r="FGS12" s="44"/>
      <c r="FGT12" s="44"/>
      <c r="FGU12" s="44"/>
      <c r="FGV12" s="44"/>
      <c r="FGW12" s="44"/>
      <c r="FGX12" s="44"/>
      <c r="FGY12" s="44"/>
      <c r="FGZ12" s="44"/>
      <c r="FHA12" s="44"/>
      <c r="FHB12" s="44"/>
      <c r="FHC12" s="44"/>
      <c r="FHD12" s="44"/>
      <c r="FHE12" s="44"/>
      <c r="FHF12" s="44"/>
      <c r="FHG12" s="44"/>
      <c r="FHH12" s="44"/>
      <c r="FHI12" s="44"/>
      <c r="FHJ12" s="44"/>
      <c r="FHK12" s="44"/>
      <c r="FHL12" s="44"/>
      <c r="FHM12" s="44"/>
      <c r="FHN12" s="44"/>
      <c r="FHO12" s="44"/>
      <c r="FHP12" s="44"/>
      <c r="FHQ12" s="44"/>
      <c r="FHR12" s="44"/>
      <c r="FHS12" s="44"/>
      <c r="FHT12" s="44"/>
      <c r="FHU12" s="44"/>
      <c r="FHV12" s="44"/>
      <c r="FHW12" s="44"/>
      <c r="FHX12" s="44"/>
      <c r="FHY12" s="44"/>
      <c r="FHZ12" s="44"/>
      <c r="FIA12" s="44"/>
      <c r="FIB12" s="44"/>
      <c r="FIC12" s="44"/>
      <c r="FID12" s="44"/>
      <c r="FIE12" s="44"/>
      <c r="FIF12" s="44"/>
      <c r="FIG12" s="44"/>
      <c r="FIH12" s="44"/>
      <c r="FII12" s="44"/>
      <c r="FIJ12" s="44"/>
      <c r="FIK12" s="44"/>
      <c r="FIL12" s="44"/>
      <c r="FIM12" s="44"/>
      <c r="FIN12" s="44"/>
      <c r="FIO12" s="44"/>
      <c r="FIP12" s="44"/>
      <c r="FIQ12" s="44"/>
      <c r="FIR12" s="44"/>
      <c r="FIS12" s="44"/>
      <c r="FIT12" s="44"/>
      <c r="FIU12" s="44"/>
      <c r="FIV12" s="44"/>
      <c r="FIW12" s="44"/>
      <c r="FIX12" s="44"/>
      <c r="FIY12" s="44"/>
      <c r="FIZ12" s="44"/>
      <c r="FJA12" s="44"/>
      <c r="FJB12" s="44"/>
      <c r="FJC12" s="44"/>
      <c r="FJD12" s="44"/>
      <c r="FJE12" s="44"/>
      <c r="FJF12" s="44"/>
      <c r="FJG12" s="44"/>
      <c r="FJH12" s="44"/>
      <c r="FJI12" s="44"/>
      <c r="FJJ12" s="44"/>
      <c r="FJK12" s="44"/>
      <c r="FJL12" s="44"/>
      <c r="FJM12" s="44"/>
      <c r="FJN12" s="44"/>
      <c r="FJO12" s="44"/>
      <c r="FJP12" s="44"/>
      <c r="FJQ12" s="44"/>
      <c r="FJR12" s="44"/>
      <c r="FJS12" s="44"/>
      <c r="FJT12" s="44"/>
      <c r="FJU12" s="44"/>
      <c r="FJV12" s="44"/>
      <c r="FJW12" s="44"/>
      <c r="FJX12" s="44"/>
      <c r="FJY12" s="44"/>
      <c r="FJZ12" s="44"/>
      <c r="FKA12" s="44"/>
      <c r="FKB12" s="44"/>
      <c r="FKC12" s="44"/>
      <c r="FKD12" s="44"/>
      <c r="FKE12" s="44"/>
      <c r="FKF12" s="44"/>
      <c r="FKG12" s="44"/>
      <c r="FKH12" s="44"/>
      <c r="FKI12" s="44"/>
      <c r="FKJ12" s="44"/>
      <c r="FKK12" s="44"/>
      <c r="FKL12" s="44"/>
      <c r="FKM12" s="44"/>
      <c r="FKN12" s="44"/>
      <c r="FKO12" s="44"/>
      <c r="FKP12" s="44"/>
      <c r="FKQ12" s="44"/>
      <c r="FKR12" s="44"/>
      <c r="FKS12" s="44"/>
      <c r="FKT12" s="44"/>
      <c r="FKU12" s="44"/>
      <c r="FKV12" s="44"/>
      <c r="FKW12" s="44"/>
      <c r="FKX12" s="44"/>
      <c r="FKY12" s="44"/>
      <c r="FKZ12" s="44"/>
      <c r="FLA12" s="44"/>
      <c r="FLB12" s="44"/>
      <c r="FLC12" s="44"/>
      <c r="FLD12" s="44"/>
      <c r="FLE12" s="44"/>
      <c r="FLF12" s="44"/>
      <c r="FLG12" s="44"/>
      <c r="FLH12" s="44"/>
      <c r="FLI12" s="44"/>
      <c r="FLJ12" s="44"/>
      <c r="FLK12" s="44"/>
      <c r="FLL12" s="44"/>
      <c r="FLM12" s="44"/>
      <c r="FLN12" s="44"/>
      <c r="FLO12" s="44"/>
      <c r="FLP12" s="44"/>
      <c r="FLQ12" s="44"/>
      <c r="FLR12" s="44"/>
      <c r="FLS12" s="44"/>
      <c r="FLT12" s="44"/>
      <c r="FLU12" s="44"/>
      <c r="FLV12" s="44"/>
      <c r="FLW12" s="44"/>
      <c r="FLX12" s="44"/>
      <c r="FLY12" s="44"/>
      <c r="FLZ12" s="44"/>
      <c r="FMA12" s="44"/>
      <c r="FMB12" s="44"/>
      <c r="FMC12" s="44"/>
      <c r="FMD12" s="44"/>
      <c r="FME12" s="44"/>
      <c r="FMF12" s="44"/>
      <c r="FMG12" s="44"/>
      <c r="FMH12" s="44"/>
      <c r="FMI12" s="44"/>
      <c r="FMJ12" s="44"/>
      <c r="FMK12" s="44"/>
      <c r="FML12" s="44"/>
      <c r="FMM12" s="44"/>
      <c r="FMN12" s="44"/>
      <c r="FMO12" s="44"/>
      <c r="FMP12" s="44"/>
      <c r="FMQ12" s="44"/>
      <c r="FMR12" s="44"/>
      <c r="FMS12" s="44"/>
      <c r="FMT12" s="44"/>
      <c r="FMU12" s="44"/>
      <c r="FMV12" s="44"/>
      <c r="FMW12" s="44"/>
      <c r="FMX12" s="44"/>
      <c r="FMY12" s="44"/>
      <c r="FMZ12" s="44"/>
      <c r="FNA12" s="44"/>
      <c r="FNB12" s="44"/>
      <c r="FNC12" s="44"/>
      <c r="FND12" s="44"/>
      <c r="FNE12" s="44"/>
      <c r="FNF12" s="44"/>
      <c r="FNG12" s="44"/>
      <c r="FNH12" s="44"/>
      <c r="FNI12" s="44"/>
      <c r="FNJ12" s="44"/>
      <c r="FNK12" s="44"/>
      <c r="FNL12" s="44"/>
      <c r="FNM12" s="44"/>
      <c r="FNN12" s="44"/>
      <c r="FNO12" s="44"/>
      <c r="FNP12" s="44"/>
      <c r="FNQ12" s="44"/>
      <c r="FNR12" s="44"/>
      <c r="FNS12" s="44"/>
      <c r="FNT12" s="44"/>
      <c r="FNU12" s="44"/>
      <c r="FNV12" s="44"/>
      <c r="FNW12" s="44"/>
      <c r="FNX12" s="44"/>
      <c r="FNY12" s="44"/>
      <c r="FNZ12" s="44"/>
      <c r="FOA12" s="44"/>
      <c r="FOB12" s="44"/>
      <c r="FOC12" s="44"/>
      <c r="FOD12" s="44"/>
      <c r="FOE12" s="44"/>
      <c r="FOF12" s="44"/>
      <c r="FOG12" s="44"/>
      <c r="FOH12" s="44"/>
      <c r="FOI12" s="44"/>
      <c r="FOJ12" s="44"/>
      <c r="FOK12" s="44"/>
      <c r="FOL12" s="44"/>
      <c r="FOM12" s="44"/>
      <c r="FON12" s="44"/>
      <c r="FOO12" s="44"/>
      <c r="FOP12" s="44"/>
      <c r="FOQ12" s="44"/>
      <c r="FOR12" s="44"/>
      <c r="FOS12" s="44"/>
      <c r="FOT12" s="44"/>
      <c r="FOU12" s="44"/>
      <c r="FOV12" s="44"/>
      <c r="FOW12" s="44"/>
      <c r="FOX12" s="44"/>
      <c r="FOY12" s="44"/>
      <c r="FOZ12" s="44"/>
      <c r="FPA12" s="44"/>
      <c r="FPB12" s="44"/>
      <c r="FPC12" s="44"/>
      <c r="FPD12" s="44"/>
      <c r="FPE12" s="44"/>
      <c r="FPF12" s="44"/>
      <c r="FPG12" s="44"/>
      <c r="FPH12" s="44"/>
      <c r="FPI12" s="44"/>
      <c r="FPJ12" s="44"/>
      <c r="FPK12" s="44"/>
      <c r="FPL12" s="44"/>
      <c r="FPM12" s="44"/>
      <c r="FPN12" s="44"/>
      <c r="FPO12" s="44"/>
      <c r="FPP12" s="44"/>
      <c r="FPQ12" s="44"/>
      <c r="FPR12" s="44"/>
      <c r="FPS12" s="44"/>
      <c r="FPT12" s="44"/>
      <c r="FPU12" s="44"/>
      <c r="FPV12" s="44"/>
      <c r="FPW12" s="44"/>
      <c r="FPX12" s="44"/>
      <c r="FPY12" s="44"/>
      <c r="FPZ12" s="44"/>
      <c r="FQA12" s="44"/>
      <c r="FQB12" s="44"/>
      <c r="FQC12" s="44"/>
      <c r="FQD12" s="44"/>
      <c r="FQE12" s="44"/>
      <c r="FQF12" s="44"/>
      <c r="FQG12" s="44"/>
      <c r="FQH12" s="44"/>
      <c r="FQI12" s="44"/>
      <c r="FQJ12" s="44"/>
      <c r="FQK12" s="44"/>
      <c r="FQL12" s="44"/>
      <c r="FQM12" s="44"/>
      <c r="FQN12" s="44"/>
      <c r="FQO12" s="44"/>
      <c r="FQP12" s="44"/>
      <c r="FQQ12" s="44"/>
      <c r="FQR12" s="44"/>
      <c r="FQS12" s="44"/>
      <c r="FQT12" s="44"/>
      <c r="FQU12" s="44"/>
      <c r="FQV12" s="44"/>
      <c r="FQW12" s="44"/>
      <c r="FQX12" s="44"/>
      <c r="FQY12" s="44"/>
      <c r="FQZ12" s="44"/>
      <c r="FRA12" s="44"/>
      <c r="FRB12" s="44"/>
      <c r="FRC12" s="44"/>
      <c r="FRD12" s="44"/>
      <c r="FRE12" s="44"/>
      <c r="FRF12" s="44"/>
      <c r="FRG12" s="44"/>
      <c r="FRH12" s="44"/>
      <c r="FRI12" s="44"/>
      <c r="FRJ12" s="44"/>
      <c r="FRK12" s="44"/>
      <c r="FRL12" s="44"/>
      <c r="FRM12" s="44"/>
      <c r="FRN12" s="44"/>
      <c r="FRO12" s="44"/>
      <c r="FRP12" s="44"/>
      <c r="FRQ12" s="44"/>
      <c r="FRR12" s="44"/>
      <c r="FRS12" s="44"/>
      <c r="FRT12" s="44"/>
      <c r="FRU12" s="44"/>
      <c r="FRV12" s="44"/>
      <c r="FRW12" s="44"/>
      <c r="FRX12" s="44"/>
      <c r="FRY12" s="44"/>
      <c r="FRZ12" s="44"/>
      <c r="FSA12" s="44"/>
      <c r="FSB12" s="44"/>
      <c r="FSC12" s="44"/>
      <c r="FSD12" s="44"/>
      <c r="FSE12" s="44"/>
      <c r="FSF12" s="44"/>
      <c r="FSG12" s="44"/>
      <c r="FSH12" s="44"/>
      <c r="FSI12" s="44"/>
      <c r="FSJ12" s="44"/>
      <c r="FSK12" s="44"/>
      <c r="FSL12" s="44"/>
      <c r="FSM12" s="44"/>
      <c r="FSN12" s="44"/>
      <c r="FSO12" s="44"/>
      <c r="FSP12" s="44"/>
      <c r="FSQ12" s="44"/>
      <c r="FSR12" s="44"/>
      <c r="FSS12" s="44"/>
      <c r="FST12" s="44"/>
      <c r="FSU12" s="44"/>
      <c r="FSV12" s="44"/>
      <c r="FSW12" s="44"/>
      <c r="FSX12" s="44"/>
      <c r="FSY12" s="44"/>
      <c r="FSZ12" s="44"/>
      <c r="FTA12" s="44"/>
      <c r="FTB12" s="44"/>
      <c r="FTC12" s="44"/>
      <c r="FTD12" s="44"/>
      <c r="FTE12" s="44"/>
      <c r="FTF12" s="44"/>
      <c r="FTG12" s="44"/>
      <c r="FTH12" s="44"/>
      <c r="FTI12" s="44"/>
      <c r="FTJ12" s="44"/>
      <c r="FTK12" s="44"/>
      <c r="FTL12" s="44"/>
      <c r="FTM12" s="44"/>
      <c r="FTN12" s="44"/>
      <c r="FTO12" s="44"/>
      <c r="FTP12" s="44"/>
      <c r="FTQ12" s="44"/>
      <c r="FTR12" s="44"/>
      <c r="FTS12" s="44"/>
      <c r="FTT12" s="44"/>
      <c r="FTU12" s="44"/>
      <c r="FTV12" s="44"/>
      <c r="FTW12" s="44"/>
      <c r="FTX12" s="44"/>
      <c r="FTY12" s="44"/>
      <c r="FTZ12" s="44"/>
      <c r="FUA12" s="44"/>
      <c r="FUB12" s="44"/>
      <c r="FUC12" s="44"/>
      <c r="FUD12" s="44"/>
      <c r="FUE12" s="44"/>
      <c r="FUF12" s="44"/>
      <c r="FUG12" s="44"/>
      <c r="FUH12" s="44"/>
      <c r="FUI12" s="44"/>
      <c r="FUJ12" s="44"/>
      <c r="FUK12" s="44"/>
      <c r="FUL12" s="44"/>
      <c r="FUM12" s="44"/>
      <c r="FUN12" s="44"/>
      <c r="FUO12" s="44"/>
      <c r="FUP12" s="44"/>
      <c r="FUQ12" s="44"/>
      <c r="FUR12" s="44"/>
      <c r="FUS12" s="44"/>
      <c r="FUT12" s="44"/>
      <c r="FUU12" s="44"/>
      <c r="FUV12" s="44"/>
      <c r="FUW12" s="44"/>
      <c r="FUX12" s="44"/>
      <c r="FUY12" s="44"/>
      <c r="FUZ12" s="44"/>
      <c r="FVA12" s="44"/>
      <c r="FVB12" s="44"/>
      <c r="FVC12" s="44"/>
      <c r="FVD12" s="44"/>
      <c r="FVE12" s="44"/>
      <c r="FVF12" s="44"/>
      <c r="FVG12" s="44"/>
      <c r="FVH12" s="44"/>
      <c r="FVI12" s="44"/>
      <c r="FVJ12" s="44"/>
      <c r="FVK12" s="44"/>
      <c r="FVL12" s="44"/>
      <c r="FVM12" s="44"/>
      <c r="FVN12" s="44"/>
      <c r="FVO12" s="44"/>
      <c r="FVP12" s="44"/>
      <c r="FVQ12" s="44"/>
      <c r="FVR12" s="44"/>
      <c r="FVS12" s="44"/>
      <c r="FVT12" s="44"/>
      <c r="FVU12" s="44"/>
      <c r="FVV12" s="44"/>
      <c r="FVW12" s="44"/>
      <c r="FVX12" s="44"/>
      <c r="FVY12" s="44"/>
      <c r="FVZ12" s="44"/>
      <c r="FWA12" s="44"/>
      <c r="FWB12" s="44"/>
      <c r="FWC12" s="44"/>
      <c r="FWD12" s="44"/>
      <c r="FWE12" s="44"/>
      <c r="FWF12" s="44"/>
      <c r="FWG12" s="44"/>
      <c r="FWH12" s="44"/>
      <c r="FWI12" s="44"/>
      <c r="FWJ12" s="44"/>
      <c r="FWK12" s="44"/>
      <c r="FWL12" s="44"/>
      <c r="FWM12" s="44"/>
      <c r="FWN12" s="44"/>
      <c r="FWO12" s="44"/>
      <c r="FWP12" s="44"/>
      <c r="FWQ12" s="44"/>
      <c r="FWR12" s="44"/>
      <c r="FWS12" s="44"/>
      <c r="FWT12" s="44"/>
      <c r="FWU12" s="44"/>
      <c r="FWV12" s="44"/>
      <c r="FWW12" s="44"/>
      <c r="FWX12" s="44"/>
      <c r="FWY12" s="44"/>
      <c r="FWZ12" s="44"/>
      <c r="FXA12" s="44"/>
      <c r="FXB12" s="44"/>
      <c r="FXC12" s="44"/>
      <c r="FXD12" s="44"/>
      <c r="FXE12" s="44"/>
      <c r="FXF12" s="44"/>
      <c r="FXG12" s="44"/>
      <c r="FXH12" s="44"/>
      <c r="FXI12" s="44"/>
      <c r="FXJ12" s="44"/>
      <c r="FXK12" s="44"/>
      <c r="FXL12" s="44"/>
      <c r="FXM12" s="44"/>
      <c r="FXN12" s="44"/>
      <c r="FXO12" s="44"/>
      <c r="FXP12" s="44"/>
      <c r="FXQ12" s="44"/>
      <c r="FXR12" s="44"/>
      <c r="FXS12" s="44"/>
      <c r="FXT12" s="44"/>
      <c r="FXU12" s="44"/>
      <c r="FXV12" s="44"/>
      <c r="FXW12" s="44"/>
      <c r="FXX12" s="44"/>
      <c r="FXY12" s="44"/>
      <c r="FXZ12" s="44"/>
      <c r="FYA12" s="44"/>
      <c r="FYB12" s="44"/>
      <c r="FYC12" s="44"/>
      <c r="FYD12" s="44"/>
      <c r="FYE12" s="44"/>
      <c r="FYF12" s="44"/>
      <c r="FYG12" s="44"/>
      <c r="FYH12" s="44"/>
      <c r="FYI12" s="44"/>
      <c r="FYJ12" s="44"/>
      <c r="FYK12" s="44"/>
      <c r="FYL12" s="44"/>
      <c r="FYM12" s="44"/>
      <c r="FYN12" s="44"/>
      <c r="FYO12" s="44"/>
      <c r="FYP12" s="44"/>
      <c r="FYQ12" s="44"/>
      <c r="FYR12" s="44"/>
      <c r="FYS12" s="44"/>
      <c r="FYT12" s="44"/>
      <c r="FYU12" s="44"/>
      <c r="FYV12" s="44"/>
      <c r="FYW12" s="44"/>
      <c r="FYX12" s="44"/>
      <c r="FYY12" s="44"/>
      <c r="FYZ12" s="44"/>
      <c r="FZA12" s="44"/>
      <c r="FZB12" s="44"/>
      <c r="FZC12" s="44"/>
      <c r="FZD12" s="44"/>
      <c r="FZE12" s="44"/>
      <c r="FZF12" s="44"/>
      <c r="FZG12" s="44"/>
      <c r="FZH12" s="44"/>
      <c r="FZI12" s="44"/>
      <c r="FZJ12" s="44"/>
      <c r="FZK12" s="44"/>
      <c r="FZL12" s="44"/>
      <c r="FZM12" s="44"/>
      <c r="FZN12" s="44"/>
      <c r="FZO12" s="44"/>
      <c r="FZP12" s="44"/>
      <c r="FZQ12" s="44"/>
      <c r="FZR12" s="44"/>
      <c r="FZS12" s="44"/>
      <c r="FZT12" s="44"/>
      <c r="FZU12" s="44"/>
      <c r="FZV12" s="44"/>
      <c r="FZW12" s="44"/>
      <c r="FZX12" s="44"/>
      <c r="FZY12" s="44"/>
      <c r="FZZ12" s="44"/>
      <c r="GAA12" s="44"/>
      <c r="GAB12" s="44"/>
      <c r="GAC12" s="44"/>
      <c r="GAD12" s="44"/>
      <c r="GAE12" s="44"/>
      <c r="GAF12" s="44"/>
      <c r="GAG12" s="44"/>
      <c r="GAH12" s="44"/>
      <c r="GAI12" s="44"/>
      <c r="GAJ12" s="44"/>
      <c r="GAK12" s="44"/>
      <c r="GAL12" s="44"/>
      <c r="GAM12" s="44"/>
      <c r="GAN12" s="44"/>
      <c r="GAO12" s="44"/>
      <c r="GAP12" s="44"/>
      <c r="GAQ12" s="44"/>
      <c r="GAR12" s="44"/>
      <c r="GAS12" s="44"/>
      <c r="GAT12" s="44"/>
      <c r="GAU12" s="44"/>
      <c r="GAV12" s="44"/>
      <c r="GAW12" s="44"/>
      <c r="GAX12" s="44"/>
      <c r="GAY12" s="44"/>
      <c r="GAZ12" s="44"/>
      <c r="GBA12" s="44"/>
      <c r="GBB12" s="44"/>
      <c r="GBC12" s="44"/>
      <c r="GBD12" s="44"/>
      <c r="GBE12" s="44"/>
      <c r="GBF12" s="44"/>
      <c r="GBG12" s="44"/>
      <c r="GBH12" s="44"/>
      <c r="GBI12" s="44"/>
      <c r="GBJ12" s="44"/>
      <c r="GBK12" s="44"/>
      <c r="GBL12" s="44"/>
      <c r="GBM12" s="44"/>
      <c r="GBN12" s="44"/>
      <c r="GBO12" s="44"/>
      <c r="GBP12" s="44"/>
      <c r="GBQ12" s="44"/>
      <c r="GBR12" s="44"/>
      <c r="GBS12" s="44"/>
      <c r="GBT12" s="44"/>
      <c r="GBU12" s="44"/>
      <c r="GBV12" s="44"/>
      <c r="GBW12" s="44"/>
      <c r="GBX12" s="44"/>
      <c r="GBY12" s="44"/>
      <c r="GBZ12" s="44"/>
      <c r="GCA12" s="44"/>
      <c r="GCB12" s="44"/>
      <c r="GCC12" s="44"/>
      <c r="GCD12" s="44"/>
      <c r="GCE12" s="44"/>
      <c r="GCF12" s="44"/>
      <c r="GCG12" s="44"/>
      <c r="GCH12" s="44"/>
      <c r="GCI12" s="44"/>
      <c r="GCJ12" s="44"/>
      <c r="GCK12" s="44"/>
      <c r="GCL12" s="44"/>
      <c r="GCM12" s="44"/>
      <c r="GCN12" s="44"/>
      <c r="GCO12" s="44"/>
      <c r="GCP12" s="44"/>
      <c r="GCQ12" s="44"/>
      <c r="GCR12" s="44"/>
      <c r="GCS12" s="44"/>
      <c r="GCT12" s="44"/>
      <c r="GCU12" s="44"/>
      <c r="GCV12" s="44"/>
      <c r="GCW12" s="44"/>
      <c r="GCX12" s="44"/>
      <c r="GCY12" s="44"/>
      <c r="GCZ12" s="44"/>
      <c r="GDA12" s="44"/>
      <c r="GDB12" s="44"/>
      <c r="GDC12" s="44"/>
      <c r="GDD12" s="44"/>
      <c r="GDE12" s="44"/>
      <c r="GDF12" s="44"/>
      <c r="GDG12" s="44"/>
      <c r="GDH12" s="44"/>
      <c r="GDI12" s="44"/>
      <c r="GDJ12" s="44"/>
      <c r="GDK12" s="44"/>
      <c r="GDL12" s="44"/>
      <c r="GDM12" s="44"/>
      <c r="GDN12" s="44"/>
      <c r="GDO12" s="44"/>
      <c r="GDP12" s="44"/>
      <c r="GDQ12" s="44"/>
      <c r="GDR12" s="44"/>
      <c r="GDS12" s="44"/>
      <c r="GDT12" s="44"/>
      <c r="GDU12" s="44"/>
      <c r="GDV12" s="44"/>
      <c r="GDW12" s="44"/>
      <c r="GDX12" s="44"/>
      <c r="GDY12" s="44"/>
      <c r="GDZ12" s="44"/>
      <c r="GEA12" s="44"/>
      <c r="GEB12" s="44"/>
      <c r="GEC12" s="44"/>
      <c r="GED12" s="44"/>
      <c r="GEE12" s="44"/>
      <c r="GEF12" s="44"/>
      <c r="GEG12" s="44"/>
      <c r="GEH12" s="44"/>
      <c r="GEI12" s="44"/>
      <c r="GEJ12" s="44"/>
      <c r="GEK12" s="44"/>
      <c r="GEL12" s="44"/>
      <c r="GEM12" s="44"/>
      <c r="GEN12" s="44"/>
      <c r="GEO12" s="44"/>
      <c r="GEP12" s="44"/>
      <c r="GEQ12" s="44"/>
      <c r="GER12" s="44"/>
      <c r="GES12" s="44"/>
      <c r="GET12" s="44"/>
      <c r="GEU12" s="44"/>
      <c r="GEV12" s="44"/>
      <c r="GEW12" s="44"/>
      <c r="GEX12" s="44"/>
      <c r="GEY12" s="44"/>
      <c r="GEZ12" s="44"/>
      <c r="GFA12" s="44"/>
      <c r="GFB12" s="44"/>
      <c r="GFC12" s="44"/>
      <c r="GFD12" s="44"/>
      <c r="GFE12" s="44"/>
      <c r="GFF12" s="44"/>
      <c r="GFG12" s="44"/>
      <c r="GFH12" s="44"/>
      <c r="GFI12" s="44"/>
      <c r="GFJ12" s="44"/>
      <c r="GFK12" s="44"/>
      <c r="GFL12" s="44"/>
      <c r="GFM12" s="44"/>
      <c r="GFN12" s="44"/>
      <c r="GFO12" s="44"/>
      <c r="GFP12" s="44"/>
      <c r="GFQ12" s="44"/>
      <c r="GFR12" s="44"/>
      <c r="GFS12" s="44"/>
      <c r="GFT12" s="44"/>
      <c r="GFU12" s="44"/>
      <c r="GFV12" s="44"/>
      <c r="GFW12" s="44"/>
      <c r="GFX12" s="44"/>
      <c r="GFY12" s="44"/>
      <c r="GFZ12" s="44"/>
      <c r="GGA12" s="44"/>
      <c r="GGB12" s="44"/>
      <c r="GGC12" s="44"/>
      <c r="GGD12" s="44"/>
      <c r="GGE12" s="44"/>
      <c r="GGF12" s="44"/>
      <c r="GGG12" s="44"/>
      <c r="GGH12" s="44"/>
      <c r="GGI12" s="44"/>
      <c r="GGJ12" s="44"/>
      <c r="GGK12" s="44"/>
      <c r="GGL12" s="44"/>
      <c r="GGM12" s="44"/>
      <c r="GGN12" s="44"/>
      <c r="GGO12" s="44"/>
      <c r="GGP12" s="44"/>
      <c r="GGQ12" s="44"/>
      <c r="GGR12" s="44"/>
      <c r="GGS12" s="44"/>
      <c r="GGT12" s="44"/>
      <c r="GGU12" s="44"/>
      <c r="GGV12" s="44"/>
      <c r="GGW12" s="44"/>
      <c r="GGX12" s="44"/>
      <c r="GGY12" s="44"/>
      <c r="GGZ12" s="44"/>
      <c r="GHA12" s="44"/>
      <c r="GHB12" s="44"/>
      <c r="GHC12" s="44"/>
      <c r="GHD12" s="44"/>
      <c r="GHE12" s="44"/>
      <c r="GHF12" s="44"/>
      <c r="GHG12" s="44"/>
      <c r="GHH12" s="44"/>
      <c r="GHI12" s="44"/>
      <c r="GHJ12" s="44"/>
      <c r="GHK12" s="44"/>
      <c r="GHL12" s="44"/>
      <c r="GHM12" s="44"/>
      <c r="GHN12" s="44"/>
      <c r="GHO12" s="44"/>
      <c r="GHP12" s="44"/>
      <c r="GHQ12" s="44"/>
      <c r="GHR12" s="44"/>
      <c r="GHS12" s="44"/>
      <c r="GHT12" s="44"/>
      <c r="GHU12" s="44"/>
      <c r="GHV12" s="44"/>
      <c r="GHW12" s="44"/>
      <c r="GHX12" s="44"/>
      <c r="GHY12" s="44"/>
      <c r="GHZ12" s="44"/>
      <c r="GIA12" s="44"/>
      <c r="GIB12" s="44"/>
      <c r="GIC12" s="44"/>
      <c r="GID12" s="44"/>
      <c r="GIE12" s="44"/>
      <c r="GIF12" s="44"/>
      <c r="GIG12" s="44"/>
      <c r="GIH12" s="44"/>
      <c r="GII12" s="44"/>
      <c r="GIJ12" s="44"/>
      <c r="GIK12" s="44"/>
      <c r="GIL12" s="44"/>
      <c r="GIM12" s="44"/>
      <c r="GIN12" s="44"/>
      <c r="GIO12" s="44"/>
      <c r="GIP12" s="44"/>
      <c r="GIQ12" s="44"/>
      <c r="GIR12" s="44"/>
      <c r="GIS12" s="44"/>
      <c r="GIT12" s="44"/>
      <c r="GIU12" s="44"/>
      <c r="GIV12" s="44"/>
      <c r="GIW12" s="44"/>
      <c r="GIX12" s="44"/>
      <c r="GIY12" s="44"/>
      <c r="GIZ12" s="44"/>
      <c r="GJA12" s="44"/>
      <c r="GJB12" s="44"/>
      <c r="GJC12" s="44"/>
      <c r="GJD12" s="44"/>
      <c r="GJE12" s="44"/>
      <c r="GJF12" s="44"/>
      <c r="GJG12" s="44"/>
      <c r="GJH12" s="44"/>
      <c r="GJI12" s="44"/>
      <c r="GJJ12" s="44"/>
      <c r="GJK12" s="44"/>
      <c r="GJL12" s="44"/>
      <c r="GJM12" s="44"/>
      <c r="GJN12" s="44"/>
      <c r="GJO12" s="44"/>
      <c r="GJP12" s="44"/>
      <c r="GJQ12" s="44"/>
      <c r="GJR12" s="44"/>
      <c r="GJS12" s="44"/>
      <c r="GJT12" s="44"/>
      <c r="GJU12" s="44"/>
      <c r="GJV12" s="44"/>
      <c r="GJW12" s="44"/>
      <c r="GJX12" s="44"/>
      <c r="GJY12" s="44"/>
      <c r="GJZ12" s="44"/>
      <c r="GKA12" s="44"/>
      <c r="GKB12" s="44"/>
      <c r="GKC12" s="44"/>
      <c r="GKD12" s="44"/>
      <c r="GKE12" s="44"/>
      <c r="GKF12" s="44"/>
      <c r="GKG12" s="44"/>
      <c r="GKH12" s="44"/>
      <c r="GKI12" s="44"/>
      <c r="GKJ12" s="44"/>
      <c r="GKK12" s="44"/>
      <c r="GKL12" s="44"/>
      <c r="GKM12" s="44"/>
      <c r="GKN12" s="44"/>
      <c r="GKO12" s="44"/>
      <c r="GKP12" s="44"/>
      <c r="GKQ12" s="44"/>
      <c r="GKR12" s="44"/>
      <c r="GKS12" s="44"/>
      <c r="GKT12" s="44"/>
      <c r="GKU12" s="44"/>
      <c r="GKV12" s="44"/>
      <c r="GKW12" s="44"/>
      <c r="GKX12" s="44"/>
      <c r="GKY12" s="44"/>
      <c r="GKZ12" s="44"/>
      <c r="GLA12" s="44"/>
      <c r="GLB12" s="44"/>
      <c r="GLC12" s="44"/>
      <c r="GLD12" s="44"/>
      <c r="GLE12" s="44"/>
      <c r="GLF12" s="44"/>
      <c r="GLG12" s="44"/>
      <c r="GLH12" s="44"/>
      <c r="GLI12" s="44"/>
      <c r="GLJ12" s="44"/>
      <c r="GLK12" s="44"/>
      <c r="GLL12" s="44"/>
      <c r="GLM12" s="44"/>
      <c r="GLN12" s="44"/>
      <c r="GLO12" s="44"/>
      <c r="GLP12" s="44"/>
      <c r="GLQ12" s="44"/>
      <c r="GLR12" s="44"/>
      <c r="GLS12" s="44"/>
      <c r="GLT12" s="44"/>
      <c r="GLU12" s="44"/>
      <c r="GLV12" s="44"/>
      <c r="GLW12" s="44"/>
      <c r="GLX12" s="44"/>
      <c r="GLY12" s="44"/>
      <c r="GLZ12" s="44"/>
      <c r="GMA12" s="44"/>
      <c r="GMB12" s="44"/>
      <c r="GMC12" s="44"/>
      <c r="GMD12" s="44"/>
      <c r="GME12" s="44"/>
      <c r="GMF12" s="44"/>
      <c r="GMG12" s="44"/>
      <c r="GMH12" s="44"/>
      <c r="GMI12" s="44"/>
      <c r="GMJ12" s="44"/>
      <c r="GMK12" s="44"/>
      <c r="GML12" s="44"/>
      <c r="GMM12" s="44"/>
      <c r="GMN12" s="44"/>
      <c r="GMO12" s="44"/>
      <c r="GMP12" s="44"/>
      <c r="GMQ12" s="44"/>
      <c r="GMR12" s="44"/>
      <c r="GMS12" s="44"/>
      <c r="GMT12" s="44"/>
      <c r="GMU12" s="44"/>
      <c r="GMV12" s="44"/>
      <c r="GMW12" s="44"/>
      <c r="GMX12" s="44"/>
      <c r="GMY12" s="44"/>
      <c r="GMZ12" s="44"/>
      <c r="GNA12" s="44"/>
      <c r="GNB12" s="44"/>
      <c r="GNC12" s="44"/>
      <c r="GND12" s="44"/>
      <c r="GNE12" s="44"/>
      <c r="GNF12" s="44"/>
      <c r="GNG12" s="44"/>
      <c r="GNH12" s="44"/>
      <c r="GNI12" s="44"/>
      <c r="GNJ12" s="44"/>
      <c r="GNK12" s="44"/>
      <c r="GNL12" s="44"/>
      <c r="GNM12" s="44"/>
      <c r="GNN12" s="44"/>
      <c r="GNO12" s="44"/>
      <c r="GNP12" s="44"/>
      <c r="GNQ12" s="44"/>
      <c r="GNR12" s="44"/>
      <c r="GNS12" s="44"/>
      <c r="GNT12" s="44"/>
      <c r="GNU12" s="44"/>
      <c r="GNV12" s="44"/>
      <c r="GNW12" s="44"/>
      <c r="GNX12" s="44"/>
      <c r="GNY12" s="44"/>
      <c r="GNZ12" s="44"/>
      <c r="GOA12" s="44"/>
      <c r="GOB12" s="44"/>
      <c r="GOC12" s="44"/>
      <c r="GOD12" s="44"/>
      <c r="GOE12" s="44"/>
      <c r="GOF12" s="44"/>
      <c r="GOG12" s="44"/>
      <c r="GOH12" s="44"/>
      <c r="GOI12" s="44"/>
      <c r="GOJ12" s="44"/>
      <c r="GOK12" s="44"/>
      <c r="GOL12" s="44"/>
      <c r="GOM12" s="44"/>
      <c r="GON12" s="44"/>
      <c r="GOO12" s="44"/>
      <c r="GOP12" s="44"/>
      <c r="GOQ12" s="44"/>
      <c r="GOR12" s="44"/>
      <c r="GOS12" s="44"/>
      <c r="GOT12" s="44"/>
      <c r="GOU12" s="44"/>
      <c r="GOV12" s="44"/>
      <c r="GOW12" s="44"/>
      <c r="GOX12" s="44"/>
      <c r="GOY12" s="44"/>
      <c r="GOZ12" s="44"/>
      <c r="GPA12" s="44"/>
      <c r="GPB12" s="44"/>
      <c r="GPC12" s="44"/>
      <c r="GPD12" s="44"/>
      <c r="GPE12" s="44"/>
      <c r="GPF12" s="44"/>
      <c r="GPG12" s="44"/>
      <c r="GPH12" s="44"/>
      <c r="GPI12" s="44"/>
      <c r="GPJ12" s="44"/>
      <c r="GPK12" s="44"/>
      <c r="GPL12" s="44"/>
      <c r="GPM12" s="44"/>
      <c r="GPN12" s="44"/>
      <c r="GPO12" s="44"/>
      <c r="GPP12" s="44"/>
      <c r="GPQ12" s="44"/>
      <c r="GPR12" s="44"/>
      <c r="GPS12" s="44"/>
      <c r="GPT12" s="44"/>
      <c r="GPU12" s="44"/>
      <c r="GPV12" s="44"/>
      <c r="GPW12" s="44"/>
      <c r="GPX12" s="44"/>
      <c r="GPY12" s="44"/>
      <c r="GPZ12" s="44"/>
      <c r="GQA12" s="44"/>
      <c r="GQB12" s="44"/>
      <c r="GQC12" s="44"/>
      <c r="GQD12" s="44"/>
      <c r="GQE12" s="44"/>
      <c r="GQF12" s="44"/>
      <c r="GQG12" s="44"/>
      <c r="GQH12" s="44"/>
      <c r="GQI12" s="44"/>
      <c r="GQJ12" s="44"/>
      <c r="GQK12" s="44"/>
      <c r="GQL12" s="44"/>
      <c r="GQM12" s="44"/>
      <c r="GQN12" s="44"/>
      <c r="GQO12" s="44"/>
      <c r="GQP12" s="44"/>
      <c r="GQQ12" s="44"/>
      <c r="GQR12" s="44"/>
      <c r="GQS12" s="44"/>
      <c r="GQT12" s="44"/>
      <c r="GQU12" s="44"/>
      <c r="GQV12" s="44"/>
      <c r="GQW12" s="44"/>
      <c r="GQX12" s="44"/>
      <c r="GQY12" s="44"/>
      <c r="GQZ12" s="44"/>
      <c r="GRA12" s="44"/>
      <c r="GRB12" s="44"/>
      <c r="GRC12" s="44"/>
      <c r="GRD12" s="44"/>
      <c r="GRE12" s="44"/>
      <c r="GRF12" s="44"/>
      <c r="GRG12" s="44"/>
      <c r="GRH12" s="44"/>
      <c r="GRI12" s="44"/>
      <c r="GRJ12" s="44"/>
      <c r="GRK12" s="44"/>
      <c r="GRL12" s="44"/>
      <c r="GRM12" s="44"/>
      <c r="GRN12" s="44"/>
      <c r="GRO12" s="44"/>
      <c r="GRP12" s="44"/>
      <c r="GRQ12" s="44"/>
      <c r="GRR12" s="44"/>
      <c r="GRS12" s="44"/>
      <c r="GRT12" s="44"/>
      <c r="GRU12" s="44"/>
      <c r="GRV12" s="44"/>
      <c r="GRW12" s="44"/>
      <c r="GRX12" s="44"/>
      <c r="GRY12" s="44"/>
      <c r="GRZ12" s="44"/>
      <c r="GSA12" s="44"/>
      <c r="GSB12" s="44"/>
      <c r="GSC12" s="44"/>
      <c r="GSD12" s="44"/>
      <c r="GSE12" s="44"/>
      <c r="GSF12" s="44"/>
      <c r="GSG12" s="44"/>
      <c r="GSH12" s="44"/>
      <c r="GSI12" s="44"/>
      <c r="GSJ12" s="44"/>
      <c r="GSK12" s="44"/>
      <c r="GSL12" s="44"/>
      <c r="GSM12" s="44"/>
      <c r="GSN12" s="44"/>
      <c r="GSO12" s="44"/>
      <c r="GSP12" s="44"/>
      <c r="GSQ12" s="44"/>
      <c r="GSR12" s="44"/>
      <c r="GSS12" s="44"/>
      <c r="GST12" s="44"/>
      <c r="GSU12" s="44"/>
      <c r="GSV12" s="44"/>
      <c r="GSW12" s="44"/>
      <c r="GSX12" s="44"/>
      <c r="GSY12" s="44"/>
      <c r="GSZ12" s="44"/>
      <c r="GTA12" s="44"/>
      <c r="GTB12" s="44"/>
      <c r="GTC12" s="44"/>
      <c r="GTD12" s="44"/>
      <c r="GTE12" s="44"/>
      <c r="GTF12" s="44"/>
      <c r="GTG12" s="44"/>
      <c r="GTH12" s="44"/>
      <c r="GTI12" s="44"/>
      <c r="GTJ12" s="44"/>
      <c r="GTK12" s="44"/>
      <c r="GTL12" s="44"/>
      <c r="GTM12" s="44"/>
      <c r="GTN12" s="44"/>
      <c r="GTO12" s="44"/>
      <c r="GTP12" s="44"/>
      <c r="GTQ12" s="44"/>
      <c r="GTR12" s="44"/>
      <c r="GTS12" s="44"/>
      <c r="GTT12" s="44"/>
      <c r="GTU12" s="44"/>
      <c r="GTV12" s="44"/>
      <c r="GTW12" s="44"/>
      <c r="GTX12" s="44"/>
      <c r="GTY12" s="44"/>
      <c r="GTZ12" s="44"/>
      <c r="GUA12" s="44"/>
      <c r="GUB12" s="44"/>
      <c r="GUC12" s="44"/>
      <c r="GUD12" s="44"/>
      <c r="GUE12" s="44"/>
      <c r="GUF12" s="44"/>
      <c r="GUG12" s="44"/>
      <c r="GUH12" s="44"/>
      <c r="GUI12" s="44"/>
      <c r="GUJ12" s="44"/>
      <c r="GUK12" s="44"/>
      <c r="GUL12" s="44"/>
      <c r="GUM12" s="44"/>
      <c r="GUN12" s="44"/>
      <c r="GUO12" s="44"/>
      <c r="GUP12" s="44"/>
      <c r="GUQ12" s="44"/>
      <c r="GUR12" s="44"/>
      <c r="GUS12" s="44"/>
      <c r="GUT12" s="44"/>
      <c r="GUU12" s="44"/>
      <c r="GUV12" s="44"/>
      <c r="GUW12" s="44"/>
      <c r="GUX12" s="44"/>
      <c r="GUY12" s="44"/>
      <c r="GUZ12" s="44"/>
      <c r="GVA12" s="44"/>
      <c r="GVB12" s="44"/>
      <c r="GVC12" s="44"/>
      <c r="GVD12" s="44"/>
      <c r="GVE12" s="44"/>
      <c r="GVF12" s="44"/>
      <c r="GVG12" s="44"/>
      <c r="GVH12" s="44"/>
      <c r="GVI12" s="44"/>
      <c r="GVJ12" s="44"/>
      <c r="GVK12" s="44"/>
      <c r="GVL12" s="44"/>
      <c r="GVM12" s="44"/>
      <c r="GVN12" s="44"/>
      <c r="GVO12" s="44"/>
      <c r="GVP12" s="44"/>
      <c r="GVQ12" s="44"/>
      <c r="GVR12" s="44"/>
      <c r="GVS12" s="44"/>
      <c r="GVT12" s="44"/>
      <c r="GVU12" s="44"/>
      <c r="GVV12" s="44"/>
      <c r="GVW12" s="44"/>
      <c r="GVX12" s="44"/>
      <c r="GVY12" s="44"/>
      <c r="GVZ12" s="44"/>
      <c r="GWA12" s="44"/>
      <c r="GWB12" s="44"/>
      <c r="GWC12" s="44"/>
      <c r="GWD12" s="44"/>
      <c r="GWE12" s="44"/>
      <c r="GWF12" s="44"/>
      <c r="GWG12" s="44"/>
      <c r="GWH12" s="44"/>
      <c r="GWI12" s="44"/>
      <c r="GWJ12" s="44"/>
      <c r="GWK12" s="44"/>
      <c r="GWL12" s="44"/>
      <c r="GWM12" s="44"/>
      <c r="GWN12" s="44"/>
      <c r="GWO12" s="44"/>
      <c r="GWP12" s="44"/>
      <c r="GWQ12" s="44"/>
      <c r="GWR12" s="44"/>
      <c r="GWS12" s="44"/>
      <c r="GWT12" s="44"/>
      <c r="GWU12" s="44"/>
      <c r="GWV12" s="44"/>
      <c r="GWW12" s="44"/>
      <c r="GWX12" s="44"/>
      <c r="GWY12" s="44"/>
      <c r="GWZ12" s="44"/>
      <c r="GXA12" s="44"/>
      <c r="GXB12" s="44"/>
      <c r="GXC12" s="44"/>
      <c r="GXD12" s="44"/>
      <c r="GXE12" s="44"/>
      <c r="GXF12" s="44"/>
      <c r="GXG12" s="44"/>
      <c r="GXH12" s="44"/>
      <c r="GXI12" s="44"/>
      <c r="GXJ12" s="44"/>
      <c r="GXK12" s="44"/>
      <c r="GXL12" s="44"/>
      <c r="GXM12" s="44"/>
      <c r="GXN12" s="44"/>
      <c r="GXO12" s="44"/>
      <c r="GXP12" s="44"/>
      <c r="GXQ12" s="44"/>
      <c r="GXR12" s="44"/>
      <c r="GXS12" s="44"/>
      <c r="GXT12" s="44"/>
      <c r="GXU12" s="44"/>
      <c r="GXV12" s="44"/>
      <c r="GXW12" s="44"/>
      <c r="GXX12" s="44"/>
      <c r="GXY12" s="44"/>
      <c r="GXZ12" s="44"/>
      <c r="GYA12" s="44"/>
      <c r="GYB12" s="44"/>
      <c r="GYC12" s="44"/>
      <c r="GYD12" s="44"/>
      <c r="GYE12" s="44"/>
      <c r="GYF12" s="44"/>
      <c r="GYG12" s="44"/>
      <c r="GYH12" s="44"/>
      <c r="GYI12" s="44"/>
      <c r="GYJ12" s="44"/>
      <c r="GYK12" s="44"/>
      <c r="GYL12" s="44"/>
      <c r="GYM12" s="44"/>
      <c r="GYN12" s="44"/>
      <c r="GYO12" s="44"/>
      <c r="GYP12" s="44"/>
      <c r="GYQ12" s="44"/>
      <c r="GYR12" s="44"/>
      <c r="GYS12" s="44"/>
      <c r="GYT12" s="44"/>
      <c r="GYU12" s="44"/>
      <c r="GYV12" s="44"/>
      <c r="GYW12" s="44"/>
      <c r="GYX12" s="44"/>
      <c r="GYY12" s="44"/>
      <c r="GYZ12" s="44"/>
      <c r="GZA12" s="44"/>
      <c r="GZB12" s="44"/>
      <c r="GZC12" s="44"/>
      <c r="GZD12" s="44"/>
      <c r="GZE12" s="44"/>
      <c r="GZF12" s="44"/>
      <c r="GZG12" s="44"/>
      <c r="GZH12" s="44"/>
      <c r="GZI12" s="44"/>
      <c r="GZJ12" s="44"/>
      <c r="GZK12" s="44"/>
      <c r="GZL12" s="44"/>
      <c r="GZM12" s="44"/>
      <c r="GZN12" s="44"/>
      <c r="GZO12" s="44"/>
      <c r="GZP12" s="44"/>
      <c r="GZQ12" s="44"/>
      <c r="GZR12" s="44"/>
      <c r="GZS12" s="44"/>
      <c r="GZT12" s="44"/>
      <c r="GZU12" s="44"/>
      <c r="GZV12" s="44"/>
      <c r="GZW12" s="44"/>
      <c r="GZX12" s="44"/>
      <c r="GZY12" s="44"/>
      <c r="GZZ12" s="44"/>
      <c r="HAA12" s="44"/>
      <c r="HAB12" s="44"/>
      <c r="HAC12" s="44"/>
      <c r="HAD12" s="44"/>
      <c r="HAE12" s="44"/>
      <c r="HAF12" s="44"/>
      <c r="HAG12" s="44"/>
      <c r="HAH12" s="44"/>
      <c r="HAI12" s="44"/>
      <c r="HAJ12" s="44"/>
      <c r="HAK12" s="44"/>
      <c r="HAL12" s="44"/>
      <c r="HAM12" s="44"/>
      <c r="HAN12" s="44"/>
      <c r="HAO12" s="44"/>
      <c r="HAP12" s="44"/>
      <c r="HAQ12" s="44"/>
      <c r="HAR12" s="44"/>
      <c r="HAS12" s="44"/>
      <c r="HAT12" s="44"/>
      <c r="HAU12" s="44"/>
      <c r="HAV12" s="44"/>
      <c r="HAW12" s="44"/>
      <c r="HAX12" s="44"/>
      <c r="HAY12" s="44"/>
      <c r="HAZ12" s="44"/>
      <c r="HBA12" s="44"/>
      <c r="HBB12" s="44"/>
      <c r="HBC12" s="44"/>
      <c r="HBD12" s="44"/>
      <c r="HBE12" s="44"/>
      <c r="HBF12" s="44"/>
      <c r="HBG12" s="44"/>
      <c r="HBH12" s="44"/>
      <c r="HBI12" s="44"/>
      <c r="HBJ12" s="44"/>
      <c r="HBK12" s="44"/>
      <c r="HBL12" s="44"/>
      <c r="HBM12" s="44"/>
      <c r="HBN12" s="44"/>
      <c r="HBO12" s="44"/>
      <c r="HBP12" s="44"/>
      <c r="HBQ12" s="44"/>
      <c r="HBR12" s="44"/>
      <c r="HBS12" s="44"/>
      <c r="HBT12" s="44"/>
      <c r="HBU12" s="44"/>
      <c r="HBV12" s="44"/>
      <c r="HBW12" s="44"/>
      <c r="HBX12" s="44"/>
      <c r="HBY12" s="44"/>
      <c r="HBZ12" s="44"/>
      <c r="HCA12" s="44"/>
      <c r="HCB12" s="44"/>
      <c r="HCC12" s="44"/>
      <c r="HCD12" s="44"/>
      <c r="HCE12" s="44"/>
      <c r="HCF12" s="44"/>
      <c r="HCG12" s="44"/>
      <c r="HCH12" s="44"/>
      <c r="HCI12" s="44"/>
      <c r="HCJ12" s="44"/>
      <c r="HCK12" s="44"/>
      <c r="HCL12" s="44"/>
      <c r="HCM12" s="44"/>
      <c r="HCN12" s="44"/>
      <c r="HCO12" s="44"/>
      <c r="HCP12" s="44"/>
      <c r="HCQ12" s="44"/>
      <c r="HCR12" s="44"/>
      <c r="HCS12" s="44"/>
      <c r="HCT12" s="44"/>
      <c r="HCU12" s="44"/>
      <c r="HCV12" s="44"/>
      <c r="HCW12" s="44"/>
      <c r="HCX12" s="44"/>
      <c r="HCY12" s="44"/>
      <c r="HCZ12" s="44"/>
      <c r="HDA12" s="44"/>
      <c r="HDB12" s="44"/>
      <c r="HDC12" s="44"/>
      <c r="HDD12" s="44"/>
      <c r="HDE12" s="44"/>
      <c r="HDF12" s="44"/>
      <c r="HDG12" s="44"/>
      <c r="HDH12" s="44"/>
      <c r="HDI12" s="44"/>
      <c r="HDJ12" s="44"/>
      <c r="HDK12" s="44"/>
      <c r="HDL12" s="44"/>
      <c r="HDM12" s="44"/>
      <c r="HDN12" s="44"/>
      <c r="HDO12" s="44"/>
      <c r="HDP12" s="44"/>
      <c r="HDQ12" s="44"/>
      <c r="HDR12" s="44"/>
      <c r="HDS12" s="44"/>
      <c r="HDT12" s="44"/>
      <c r="HDU12" s="44"/>
      <c r="HDV12" s="44"/>
      <c r="HDW12" s="44"/>
      <c r="HDX12" s="44"/>
      <c r="HDY12" s="44"/>
      <c r="HDZ12" s="44"/>
      <c r="HEA12" s="44"/>
      <c r="HEB12" s="44"/>
      <c r="HEC12" s="44"/>
      <c r="HED12" s="44"/>
      <c r="HEE12" s="44"/>
      <c r="HEF12" s="44"/>
      <c r="HEG12" s="44"/>
      <c r="HEH12" s="44"/>
      <c r="HEI12" s="44"/>
      <c r="HEJ12" s="44"/>
      <c r="HEK12" s="44"/>
      <c r="HEL12" s="44"/>
      <c r="HEM12" s="44"/>
      <c r="HEN12" s="44"/>
      <c r="HEO12" s="44"/>
      <c r="HEP12" s="44"/>
      <c r="HEQ12" s="44"/>
      <c r="HER12" s="44"/>
      <c r="HES12" s="44"/>
      <c r="HET12" s="44"/>
      <c r="HEU12" s="44"/>
      <c r="HEV12" s="44"/>
      <c r="HEW12" s="44"/>
      <c r="HEX12" s="44"/>
      <c r="HEY12" s="44"/>
      <c r="HEZ12" s="44"/>
      <c r="HFA12" s="44"/>
      <c r="HFB12" s="44"/>
      <c r="HFC12" s="44"/>
      <c r="HFD12" s="44"/>
      <c r="HFE12" s="44"/>
      <c r="HFF12" s="44"/>
      <c r="HFG12" s="44"/>
      <c r="HFH12" s="44"/>
      <c r="HFI12" s="44"/>
      <c r="HFJ12" s="44"/>
      <c r="HFK12" s="44"/>
      <c r="HFL12" s="44"/>
      <c r="HFM12" s="44"/>
      <c r="HFN12" s="44"/>
      <c r="HFO12" s="44"/>
      <c r="HFP12" s="44"/>
      <c r="HFQ12" s="44"/>
      <c r="HFR12" s="44"/>
      <c r="HFS12" s="44"/>
      <c r="HFT12" s="44"/>
      <c r="HFU12" s="44"/>
      <c r="HFV12" s="44"/>
      <c r="HFW12" s="44"/>
      <c r="HFX12" s="44"/>
      <c r="HFY12" s="44"/>
      <c r="HFZ12" s="44"/>
      <c r="HGA12" s="44"/>
      <c r="HGB12" s="44"/>
      <c r="HGC12" s="44"/>
      <c r="HGD12" s="44"/>
      <c r="HGE12" s="44"/>
      <c r="HGF12" s="44"/>
      <c r="HGG12" s="44"/>
      <c r="HGH12" s="44"/>
      <c r="HGI12" s="44"/>
      <c r="HGJ12" s="44"/>
      <c r="HGK12" s="44"/>
      <c r="HGL12" s="44"/>
      <c r="HGM12" s="44"/>
      <c r="HGN12" s="44"/>
      <c r="HGO12" s="44"/>
      <c r="HGP12" s="44"/>
      <c r="HGQ12" s="44"/>
      <c r="HGR12" s="44"/>
      <c r="HGS12" s="44"/>
      <c r="HGT12" s="44"/>
      <c r="HGU12" s="44"/>
      <c r="HGV12" s="44"/>
      <c r="HGW12" s="44"/>
      <c r="HGX12" s="44"/>
      <c r="HGY12" s="44"/>
      <c r="HGZ12" s="44"/>
      <c r="HHA12" s="44"/>
      <c r="HHB12" s="44"/>
      <c r="HHC12" s="44"/>
      <c r="HHD12" s="44"/>
      <c r="HHE12" s="44"/>
      <c r="HHF12" s="44"/>
      <c r="HHG12" s="44"/>
      <c r="HHH12" s="44"/>
      <c r="HHI12" s="44"/>
      <c r="HHJ12" s="44"/>
      <c r="HHK12" s="44"/>
      <c r="HHL12" s="44"/>
      <c r="HHM12" s="44"/>
      <c r="HHN12" s="44"/>
      <c r="HHO12" s="44"/>
      <c r="HHP12" s="44"/>
      <c r="HHQ12" s="44"/>
      <c r="HHR12" s="44"/>
      <c r="HHS12" s="44"/>
      <c r="HHT12" s="44"/>
      <c r="HHU12" s="44"/>
      <c r="HHV12" s="44"/>
      <c r="HHW12" s="44"/>
      <c r="HHX12" s="44"/>
      <c r="HHY12" s="44"/>
      <c r="HHZ12" s="44"/>
      <c r="HIA12" s="44"/>
      <c r="HIB12" s="44"/>
      <c r="HIC12" s="44"/>
      <c r="HID12" s="44"/>
      <c r="HIE12" s="44"/>
      <c r="HIF12" s="44"/>
      <c r="HIG12" s="44"/>
      <c r="HIH12" s="44"/>
      <c r="HII12" s="44"/>
      <c r="HIJ12" s="44"/>
      <c r="HIK12" s="44"/>
      <c r="HIL12" s="44"/>
      <c r="HIM12" s="44"/>
      <c r="HIN12" s="44"/>
      <c r="HIO12" s="44"/>
      <c r="HIP12" s="44"/>
      <c r="HIQ12" s="44"/>
      <c r="HIR12" s="44"/>
      <c r="HIS12" s="44"/>
      <c r="HIT12" s="44"/>
      <c r="HIU12" s="44"/>
      <c r="HIV12" s="44"/>
      <c r="HIW12" s="44"/>
      <c r="HIX12" s="44"/>
      <c r="HIY12" s="44"/>
      <c r="HIZ12" s="44"/>
      <c r="HJA12" s="44"/>
      <c r="HJB12" s="44"/>
      <c r="HJC12" s="44"/>
      <c r="HJD12" s="44"/>
      <c r="HJE12" s="44"/>
      <c r="HJF12" s="44"/>
      <c r="HJG12" s="44"/>
      <c r="HJH12" s="44"/>
      <c r="HJI12" s="44"/>
      <c r="HJJ12" s="44"/>
      <c r="HJK12" s="44"/>
      <c r="HJL12" s="44"/>
      <c r="HJM12" s="44"/>
      <c r="HJN12" s="44"/>
      <c r="HJO12" s="44"/>
      <c r="HJP12" s="44"/>
      <c r="HJQ12" s="44"/>
      <c r="HJR12" s="44"/>
      <c r="HJS12" s="44"/>
      <c r="HJT12" s="44"/>
      <c r="HJU12" s="44"/>
      <c r="HJV12" s="44"/>
      <c r="HJW12" s="44"/>
      <c r="HJX12" s="44"/>
      <c r="HJY12" s="44"/>
      <c r="HJZ12" s="44"/>
      <c r="HKA12" s="44"/>
      <c r="HKB12" s="44"/>
      <c r="HKC12" s="44"/>
      <c r="HKD12" s="44"/>
      <c r="HKE12" s="44"/>
      <c r="HKF12" s="44"/>
      <c r="HKG12" s="44"/>
      <c r="HKH12" s="44"/>
      <c r="HKI12" s="44"/>
      <c r="HKJ12" s="44"/>
      <c r="HKK12" s="44"/>
      <c r="HKL12" s="44"/>
      <c r="HKM12" s="44"/>
      <c r="HKN12" s="44"/>
      <c r="HKO12" s="44"/>
      <c r="HKP12" s="44"/>
      <c r="HKQ12" s="44"/>
      <c r="HKR12" s="44"/>
      <c r="HKS12" s="44"/>
      <c r="HKT12" s="44"/>
      <c r="HKU12" s="44"/>
      <c r="HKV12" s="44"/>
      <c r="HKW12" s="44"/>
      <c r="HKX12" s="44"/>
      <c r="HKY12" s="44"/>
      <c r="HKZ12" s="44"/>
      <c r="HLA12" s="44"/>
      <c r="HLB12" s="44"/>
      <c r="HLC12" s="44"/>
      <c r="HLD12" s="44"/>
      <c r="HLE12" s="44"/>
      <c r="HLF12" s="44"/>
      <c r="HLG12" s="44"/>
      <c r="HLH12" s="44"/>
      <c r="HLI12" s="44"/>
      <c r="HLJ12" s="44"/>
      <c r="HLK12" s="44"/>
      <c r="HLL12" s="44"/>
      <c r="HLM12" s="44"/>
      <c r="HLN12" s="44"/>
      <c r="HLO12" s="44"/>
      <c r="HLP12" s="44"/>
      <c r="HLQ12" s="44"/>
      <c r="HLR12" s="44"/>
      <c r="HLS12" s="44"/>
      <c r="HLT12" s="44"/>
      <c r="HLU12" s="44"/>
      <c r="HLV12" s="44"/>
      <c r="HLW12" s="44"/>
      <c r="HLX12" s="44"/>
      <c r="HLY12" s="44"/>
      <c r="HLZ12" s="44"/>
      <c r="HMA12" s="44"/>
      <c r="HMB12" s="44"/>
      <c r="HMC12" s="44"/>
      <c r="HMD12" s="44"/>
      <c r="HME12" s="44"/>
      <c r="HMF12" s="44"/>
      <c r="HMG12" s="44"/>
      <c r="HMH12" s="44"/>
      <c r="HMI12" s="44"/>
      <c r="HMJ12" s="44"/>
      <c r="HMK12" s="44"/>
      <c r="HML12" s="44"/>
      <c r="HMM12" s="44"/>
      <c r="HMN12" s="44"/>
      <c r="HMO12" s="44"/>
      <c r="HMP12" s="44"/>
      <c r="HMQ12" s="44"/>
      <c r="HMR12" s="44"/>
      <c r="HMS12" s="44"/>
      <c r="HMT12" s="44"/>
      <c r="HMU12" s="44"/>
      <c r="HMV12" s="44"/>
      <c r="HMW12" s="44"/>
      <c r="HMX12" s="44"/>
      <c r="HMY12" s="44"/>
      <c r="HMZ12" s="44"/>
      <c r="HNA12" s="44"/>
      <c r="HNB12" s="44"/>
      <c r="HNC12" s="44"/>
      <c r="HND12" s="44"/>
      <c r="HNE12" s="44"/>
      <c r="HNF12" s="44"/>
      <c r="HNG12" s="44"/>
      <c r="HNH12" s="44"/>
      <c r="HNI12" s="44"/>
      <c r="HNJ12" s="44"/>
      <c r="HNK12" s="44"/>
      <c r="HNL12" s="44"/>
      <c r="HNM12" s="44"/>
      <c r="HNN12" s="44"/>
      <c r="HNO12" s="44"/>
      <c r="HNP12" s="44"/>
      <c r="HNQ12" s="44"/>
      <c r="HNR12" s="44"/>
      <c r="HNS12" s="44"/>
      <c r="HNT12" s="44"/>
      <c r="HNU12" s="44"/>
      <c r="HNV12" s="44"/>
      <c r="HNW12" s="44"/>
      <c r="HNX12" s="44"/>
      <c r="HNY12" s="44"/>
      <c r="HNZ12" s="44"/>
      <c r="HOA12" s="44"/>
      <c r="HOB12" s="44"/>
      <c r="HOC12" s="44"/>
      <c r="HOD12" s="44"/>
      <c r="HOE12" s="44"/>
      <c r="HOF12" s="44"/>
      <c r="HOG12" s="44"/>
      <c r="HOH12" s="44"/>
      <c r="HOI12" s="44"/>
      <c r="HOJ12" s="44"/>
      <c r="HOK12" s="44"/>
      <c r="HOL12" s="44"/>
      <c r="HOM12" s="44"/>
      <c r="HON12" s="44"/>
      <c r="HOO12" s="44"/>
      <c r="HOP12" s="44"/>
      <c r="HOQ12" s="44"/>
      <c r="HOR12" s="44"/>
      <c r="HOS12" s="44"/>
      <c r="HOT12" s="44"/>
      <c r="HOU12" s="44"/>
      <c r="HOV12" s="44"/>
      <c r="HOW12" s="44"/>
      <c r="HOX12" s="44"/>
      <c r="HOY12" s="44"/>
      <c r="HOZ12" s="44"/>
      <c r="HPA12" s="44"/>
      <c r="HPB12" s="44"/>
      <c r="HPC12" s="44"/>
      <c r="HPD12" s="44"/>
      <c r="HPE12" s="44"/>
      <c r="HPF12" s="44"/>
      <c r="HPG12" s="44"/>
      <c r="HPH12" s="44"/>
      <c r="HPI12" s="44"/>
      <c r="HPJ12" s="44"/>
      <c r="HPK12" s="44"/>
      <c r="HPL12" s="44"/>
      <c r="HPM12" s="44"/>
      <c r="HPN12" s="44"/>
      <c r="HPO12" s="44"/>
      <c r="HPP12" s="44"/>
      <c r="HPQ12" s="44"/>
      <c r="HPR12" s="44"/>
      <c r="HPS12" s="44"/>
      <c r="HPT12" s="44"/>
      <c r="HPU12" s="44"/>
      <c r="HPV12" s="44"/>
      <c r="HPW12" s="44"/>
      <c r="HPX12" s="44"/>
      <c r="HPY12" s="44"/>
      <c r="HPZ12" s="44"/>
      <c r="HQA12" s="44"/>
      <c r="HQB12" s="44"/>
      <c r="HQC12" s="44"/>
      <c r="HQD12" s="44"/>
      <c r="HQE12" s="44"/>
      <c r="HQF12" s="44"/>
      <c r="HQG12" s="44"/>
      <c r="HQH12" s="44"/>
      <c r="HQI12" s="44"/>
      <c r="HQJ12" s="44"/>
      <c r="HQK12" s="44"/>
      <c r="HQL12" s="44"/>
      <c r="HQM12" s="44"/>
      <c r="HQN12" s="44"/>
      <c r="HQO12" s="44"/>
      <c r="HQP12" s="44"/>
      <c r="HQQ12" s="44"/>
      <c r="HQR12" s="44"/>
      <c r="HQS12" s="44"/>
      <c r="HQT12" s="44"/>
      <c r="HQU12" s="44"/>
      <c r="HQV12" s="44"/>
      <c r="HQW12" s="44"/>
      <c r="HQX12" s="44"/>
      <c r="HQY12" s="44"/>
      <c r="HQZ12" s="44"/>
      <c r="HRA12" s="44"/>
      <c r="HRB12" s="44"/>
      <c r="HRC12" s="44"/>
      <c r="HRD12" s="44"/>
      <c r="HRE12" s="44"/>
      <c r="HRF12" s="44"/>
      <c r="HRG12" s="44"/>
      <c r="HRH12" s="44"/>
      <c r="HRI12" s="44"/>
      <c r="HRJ12" s="44"/>
      <c r="HRK12" s="44"/>
      <c r="HRL12" s="44"/>
      <c r="HRM12" s="44"/>
      <c r="HRN12" s="44"/>
      <c r="HRO12" s="44"/>
      <c r="HRP12" s="44"/>
      <c r="HRQ12" s="44"/>
      <c r="HRR12" s="44"/>
      <c r="HRS12" s="44"/>
      <c r="HRT12" s="44"/>
      <c r="HRU12" s="44"/>
      <c r="HRV12" s="44"/>
      <c r="HRW12" s="44"/>
      <c r="HRX12" s="44"/>
      <c r="HRY12" s="44"/>
      <c r="HRZ12" s="44"/>
      <c r="HSA12" s="44"/>
      <c r="HSB12" s="44"/>
      <c r="HSC12" s="44"/>
      <c r="HSD12" s="44"/>
      <c r="HSE12" s="44"/>
      <c r="HSF12" s="44"/>
      <c r="HSG12" s="44"/>
      <c r="HSH12" s="44"/>
      <c r="HSI12" s="44"/>
      <c r="HSJ12" s="44"/>
      <c r="HSK12" s="44"/>
      <c r="HSL12" s="44"/>
      <c r="HSM12" s="44"/>
      <c r="HSN12" s="44"/>
      <c r="HSO12" s="44"/>
      <c r="HSP12" s="44"/>
      <c r="HSQ12" s="44"/>
      <c r="HSR12" s="44"/>
      <c r="HSS12" s="44"/>
      <c r="HST12" s="44"/>
      <c r="HSU12" s="44"/>
      <c r="HSV12" s="44"/>
      <c r="HSW12" s="44"/>
      <c r="HSX12" s="44"/>
      <c r="HSY12" s="44"/>
      <c r="HSZ12" s="44"/>
      <c r="HTA12" s="44"/>
      <c r="HTB12" s="44"/>
      <c r="HTC12" s="44"/>
      <c r="HTD12" s="44"/>
      <c r="HTE12" s="44"/>
      <c r="HTF12" s="44"/>
      <c r="HTG12" s="44"/>
      <c r="HTH12" s="44"/>
      <c r="HTI12" s="44"/>
      <c r="HTJ12" s="44"/>
      <c r="HTK12" s="44"/>
      <c r="HTL12" s="44"/>
      <c r="HTM12" s="44"/>
      <c r="HTN12" s="44"/>
      <c r="HTO12" s="44"/>
      <c r="HTP12" s="44"/>
      <c r="HTQ12" s="44"/>
      <c r="HTR12" s="44"/>
      <c r="HTS12" s="44"/>
      <c r="HTT12" s="44"/>
      <c r="HTU12" s="44"/>
      <c r="HTV12" s="44"/>
      <c r="HTW12" s="44"/>
      <c r="HTX12" s="44"/>
      <c r="HTY12" s="44"/>
      <c r="HTZ12" s="44"/>
      <c r="HUA12" s="44"/>
      <c r="HUB12" s="44"/>
      <c r="HUC12" s="44"/>
      <c r="HUD12" s="44"/>
      <c r="HUE12" s="44"/>
      <c r="HUF12" s="44"/>
      <c r="HUG12" s="44"/>
      <c r="HUH12" s="44"/>
      <c r="HUI12" s="44"/>
      <c r="HUJ12" s="44"/>
      <c r="HUK12" s="44"/>
      <c r="HUL12" s="44"/>
      <c r="HUM12" s="44"/>
      <c r="HUN12" s="44"/>
      <c r="HUO12" s="44"/>
      <c r="HUP12" s="44"/>
      <c r="HUQ12" s="44"/>
      <c r="HUR12" s="44"/>
      <c r="HUS12" s="44"/>
      <c r="HUT12" s="44"/>
      <c r="HUU12" s="44"/>
      <c r="HUV12" s="44"/>
      <c r="HUW12" s="44"/>
      <c r="HUX12" s="44"/>
      <c r="HUY12" s="44"/>
      <c r="HUZ12" s="44"/>
      <c r="HVA12" s="44"/>
      <c r="HVB12" s="44"/>
      <c r="HVC12" s="44"/>
      <c r="HVD12" s="44"/>
      <c r="HVE12" s="44"/>
      <c r="HVF12" s="44"/>
      <c r="HVG12" s="44"/>
      <c r="HVH12" s="44"/>
      <c r="HVI12" s="44"/>
      <c r="HVJ12" s="44"/>
      <c r="HVK12" s="44"/>
      <c r="HVL12" s="44"/>
      <c r="HVM12" s="44"/>
      <c r="HVN12" s="44"/>
      <c r="HVO12" s="44"/>
      <c r="HVP12" s="44"/>
      <c r="HVQ12" s="44"/>
      <c r="HVR12" s="44"/>
      <c r="HVS12" s="44"/>
      <c r="HVT12" s="44"/>
      <c r="HVU12" s="44"/>
      <c r="HVV12" s="44"/>
      <c r="HVW12" s="44"/>
      <c r="HVX12" s="44"/>
      <c r="HVY12" s="44"/>
      <c r="HVZ12" s="44"/>
      <c r="HWA12" s="44"/>
      <c r="HWB12" s="44"/>
      <c r="HWC12" s="44"/>
      <c r="HWD12" s="44"/>
      <c r="HWE12" s="44"/>
      <c r="HWF12" s="44"/>
      <c r="HWG12" s="44"/>
      <c r="HWH12" s="44"/>
      <c r="HWI12" s="44"/>
      <c r="HWJ12" s="44"/>
      <c r="HWK12" s="44"/>
      <c r="HWL12" s="44"/>
      <c r="HWM12" s="44"/>
      <c r="HWN12" s="44"/>
      <c r="HWO12" s="44"/>
      <c r="HWP12" s="44"/>
      <c r="HWQ12" s="44"/>
      <c r="HWR12" s="44"/>
      <c r="HWS12" s="44"/>
      <c r="HWT12" s="44"/>
      <c r="HWU12" s="44"/>
      <c r="HWV12" s="44"/>
      <c r="HWW12" s="44"/>
      <c r="HWX12" s="44"/>
      <c r="HWY12" s="44"/>
      <c r="HWZ12" s="44"/>
      <c r="HXA12" s="44"/>
      <c r="HXB12" s="44"/>
      <c r="HXC12" s="44"/>
      <c r="HXD12" s="44"/>
      <c r="HXE12" s="44"/>
      <c r="HXF12" s="44"/>
      <c r="HXG12" s="44"/>
      <c r="HXH12" s="44"/>
      <c r="HXI12" s="44"/>
      <c r="HXJ12" s="44"/>
      <c r="HXK12" s="44"/>
      <c r="HXL12" s="44"/>
      <c r="HXM12" s="44"/>
      <c r="HXN12" s="44"/>
      <c r="HXO12" s="44"/>
      <c r="HXP12" s="44"/>
      <c r="HXQ12" s="44"/>
      <c r="HXR12" s="44"/>
      <c r="HXS12" s="44"/>
      <c r="HXT12" s="44"/>
      <c r="HXU12" s="44"/>
      <c r="HXV12" s="44"/>
      <c r="HXW12" s="44"/>
      <c r="HXX12" s="44"/>
      <c r="HXY12" s="44"/>
      <c r="HXZ12" s="44"/>
      <c r="HYA12" s="44"/>
      <c r="HYB12" s="44"/>
      <c r="HYC12" s="44"/>
      <c r="HYD12" s="44"/>
      <c r="HYE12" s="44"/>
      <c r="HYF12" s="44"/>
      <c r="HYG12" s="44"/>
      <c r="HYH12" s="44"/>
      <c r="HYI12" s="44"/>
      <c r="HYJ12" s="44"/>
      <c r="HYK12" s="44"/>
      <c r="HYL12" s="44"/>
      <c r="HYM12" s="44"/>
      <c r="HYN12" s="44"/>
      <c r="HYO12" s="44"/>
      <c r="HYP12" s="44"/>
      <c r="HYQ12" s="44"/>
      <c r="HYR12" s="44"/>
      <c r="HYS12" s="44"/>
      <c r="HYT12" s="44"/>
      <c r="HYU12" s="44"/>
      <c r="HYV12" s="44"/>
      <c r="HYW12" s="44"/>
      <c r="HYX12" s="44"/>
      <c r="HYY12" s="44"/>
      <c r="HYZ12" s="44"/>
      <c r="HZA12" s="44"/>
      <c r="HZB12" s="44"/>
      <c r="HZC12" s="44"/>
      <c r="HZD12" s="44"/>
      <c r="HZE12" s="44"/>
      <c r="HZF12" s="44"/>
      <c r="HZG12" s="44"/>
      <c r="HZH12" s="44"/>
      <c r="HZI12" s="44"/>
      <c r="HZJ12" s="44"/>
      <c r="HZK12" s="44"/>
      <c r="HZL12" s="44"/>
      <c r="HZM12" s="44"/>
      <c r="HZN12" s="44"/>
      <c r="HZO12" s="44"/>
      <c r="HZP12" s="44"/>
      <c r="HZQ12" s="44"/>
      <c r="HZR12" s="44"/>
      <c r="HZS12" s="44"/>
      <c r="HZT12" s="44"/>
      <c r="HZU12" s="44"/>
      <c r="HZV12" s="44"/>
      <c r="HZW12" s="44"/>
      <c r="HZX12" s="44"/>
      <c r="HZY12" s="44"/>
      <c r="HZZ12" s="44"/>
      <c r="IAA12" s="44"/>
      <c r="IAB12" s="44"/>
      <c r="IAC12" s="44"/>
      <c r="IAD12" s="44"/>
      <c r="IAE12" s="44"/>
      <c r="IAF12" s="44"/>
      <c r="IAG12" s="44"/>
      <c r="IAH12" s="44"/>
      <c r="IAI12" s="44"/>
      <c r="IAJ12" s="44"/>
      <c r="IAK12" s="44"/>
      <c r="IAL12" s="44"/>
      <c r="IAM12" s="44"/>
      <c r="IAN12" s="44"/>
      <c r="IAO12" s="44"/>
      <c r="IAP12" s="44"/>
      <c r="IAQ12" s="44"/>
      <c r="IAR12" s="44"/>
      <c r="IAS12" s="44"/>
      <c r="IAT12" s="44"/>
      <c r="IAU12" s="44"/>
      <c r="IAV12" s="44"/>
      <c r="IAW12" s="44"/>
      <c r="IAX12" s="44"/>
      <c r="IAY12" s="44"/>
      <c r="IAZ12" s="44"/>
      <c r="IBA12" s="44"/>
      <c r="IBB12" s="44"/>
      <c r="IBC12" s="44"/>
      <c r="IBD12" s="44"/>
      <c r="IBE12" s="44"/>
      <c r="IBF12" s="44"/>
      <c r="IBG12" s="44"/>
      <c r="IBH12" s="44"/>
      <c r="IBI12" s="44"/>
      <c r="IBJ12" s="44"/>
      <c r="IBK12" s="44"/>
      <c r="IBL12" s="44"/>
      <c r="IBM12" s="44"/>
      <c r="IBN12" s="44"/>
      <c r="IBO12" s="44"/>
      <c r="IBP12" s="44"/>
      <c r="IBQ12" s="44"/>
      <c r="IBR12" s="44"/>
      <c r="IBS12" s="44"/>
      <c r="IBT12" s="44"/>
      <c r="IBU12" s="44"/>
      <c r="IBV12" s="44"/>
      <c r="IBW12" s="44"/>
      <c r="IBX12" s="44"/>
      <c r="IBY12" s="44"/>
      <c r="IBZ12" s="44"/>
      <c r="ICA12" s="44"/>
      <c r="ICB12" s="44"/>
      <c r="ICC12" s="44"/>
      <c r="ICD12" s="44"/>
      <c r="ICE12" s="44"/>
      <c r="ICF12" s="44"/>
      <c r="ICG12" s="44"/>
      <c r="ICH12" s="44"/>
      <c r="ICI12" s="44"/>
      <c r="ICJ12" s="44"/>
      <c r="ICK12" s="44"/>
      <c r="ICL12" s="44"/>
      <c r="ICM12" s="44"/>
      <c r="ICN12" s="44"/>
      <c r="ICO12" s="44"/>
      <c r="ICP12" s="44"/>
      <c r="ICQ12" s="44"/>
      <c r="ICR12" s="44"/>
      <c r="ICS12" s="44"/>
      <c r="ICT12" s="44"/>
      <c r="ICU12" s="44"/>
      <c r="ICV12" s="44"/>
      <c r="ICW12" s="44"/>
      <c r="ICX12" s="44"/>
      <c r="ICY12" s="44"/>
      <c r="ICZ12" s="44"/>
      <c r="IDA12" s="44"/>
      <c r="IDB12" s="44"/>
      <c r="IDC12" s="44"/>
      <c r="IDD12" s="44"/>
      <c r="IDE12" s="44"/>
      <c r="IDF12" s="44"/>
      <c r="IDG12" s="44"/>
      <c r="IDH12" s="44"/>
      <c r="IDI12" s="44"/>
      <c r="IDJ12" s="44"/>
      <c r="IDK12" s="44"/>
      <c r="IDL12" s="44"/>
      <c r="IDM12" s="44"/>
      <c r="IDN12" s="44"/>
      <c r="IDO12" s="44"/>
      <c r="IDP12" s="44"/>
      <c r="IDQ12" s="44"/>
      <c r="IDR12" s="44"/>
      <c r="IDS12" s="44"/>
      <c r="IDT12" s="44"/>
      <c r="IDU12" s="44"/>
      <c r="IDV12" s="44"/>
      <c r="IDW12" s="44"/>
      <c r="IDX12" s="44"/>
      <c r="IDY12" s="44"/>
      <c r="IDZ12" s="44"/>
      <c r="IEA12" s="44"/>
      <c r="IEB12" s="44"/>
      <c r="IEC12" s="44"/>
      <c r="IED12" s="44"/>
      <c r="IEE12" s="44"/>
      <c r="IEF12" s="44"/>
      <c r="IEG12" s="44"/>
      <c r="IEH12" s="44"/>
      <c r="IEI12" s="44"/>
      <c r="IEJ12" s="44"/>
      <c r="IEK12" s="44"/>
      <c r="IEL12" s="44"/>
      <c r="IEM12" s="44"/>
      <c r="IEN12" s="44"/>
      <c r="IEO12" s="44"/>
      <c r="IEP12" s="44"/>
      <c r="IEQ12" s="44"/>
      <c r="IER12" s="44"/>
      <c r="IES12" s="44"/>
      <c r="IET12" s="44"/>
      <c r="IEU12" s="44"/>
      <c r="IEV12" s="44"/>
      <c r="IEW12" s="44"/>
      <c r="IEX12" s="44"/>
      <c r="IEY12" s="44"/>
      <c r="IEZ12" s="44"/>
      <c r="IFA12" s="44"/>
      <c r="IFB12" s="44"/>
      <c r="IFC12" s="44"/>
      <c r="IFD12" s="44"/>
      <c r="IFE12" s="44"/>
      <c r="IFF12" s="44"/>
      <c r="IFG12" s="44"/>
      <c r="IFH12" s="44"/>
      <c r="IFI12" s="44"/>
      <c r="IFJ12" s="44"/>
      <c r="IFK12" s="44"/>
      <c r="IFL12" s="44"/>
      <c r="IFM12" s="44"/>
      <c r="IFN12" s="44"/>
      <c r="IFO12" s="44"/>
      <c r="IFP12" s="44"/>
      <c r="IFQ12" s="44"/>
      <c r="IFR12" s="44"/>
      <c r="IFS12" s="44"/>
      <c r="IFT12" s="44"/>
      <c r="IFU12" s="44"/>
      <c r="IFV12" s="44"/>
      <c r="IFW12" s="44"/>
      <c r="IFX12" s="44"/>
      <c r="IFY12" s="44"/>
      <c r="IFZ12" s="44"/>
      <c r="IGA12" s="44"/>
      <c r="IGB12" s="44"/>
      <c r="IGC12" s="44"/>
      <c r="IGD12" s="44"/>
      <c r="IGE12" s="44"/>
      <c r="IGF12" s="44"/>
      <c r="IGG12" s="44"/>
      <c r="IGH12" s="44"/>
      <c r="IGI12" s="44"/>
      <c r="IGJ12" s="44"/>
      <c r="IGK12" s="44"/>
      <c r="IGL12" s="44"/>
      <c r="IGM12" s="44"/>
      <c r="IGN12" s="44"/>
      <c r="IGO12" s="44"/>
      <c r="IGP12" s="44"/>
      <c r="IGQ12" s="44"/>
      <c r="IGR12" s="44"/>
      <c r="IGS12" s="44"/>
      <c r="IGT12" s="44"/>
      <c r="IGU12" s="44"/>
      <c r="IGV12" s="44"/>
      <c r="IGW12" s="44"/>
      <c r="IGX12" s="44"/>
      <c r="IGY12" s="44"/>
      <c r="IGZ12" s="44"/>
      <c r="IHA12" s="44"/>
      <c r="IHB12" s="44"/>
      <c r="IHC12" s="44"/>
      <c r="IHD12" s="44"/>
      <c r="IHE12" s="44"/>
      <c r="IHF12" s="44"/>
      <c r="IHG12" s="44"/>
      <c r="IHH12" s="44"/>
      <c r="IHI12" s="44"/>
      <c r="IHJ12" s="44"/>
      <c r="IHK12" s="44"/>
      <c r="IHL12" s="44"/>
      <c r="IHM12" s="44"/>
      <c r="IHN12" s="44"/>
      <c r="IHO12" s="44"/>
      <c r="IHP12" s="44"/>
      <c r="IHQ12" s="44"/>
      <c r="IHR12" s="44"/>
      <c r="IHS12" s="44"/>
      <c r="IHT12" s="44"/>
      <c r="IHU12" s="44"/>
      <c r="IHV12" s="44"/>
      <c r="IHW12" s="44"/>
      <c r="IHX12" s="44"/>
      <c r="IHY12" s="44"/>
      <c r="IHZ12" s="44"/>
      <c r="IIA12" s="44"/>
      <c r="IIB12" s="44"/>
      <c r="IIC12" s="44"/>
      <c r="IID12" s="44"/>
      <c r="IIE12" s="44"/>
      <c r="IIF12" s="44"/>
      <c r="IIG12" s="44"/>
      <c r="IIH12" s="44"/>
      <c r="III12" s="44"/>
      <c r="IIJ12" s="44"/>
      <c r="IIK12" s="44"/>
      <c r="IIL12" s="44"/>
      <c r="IIM12" s="44"/>
      <c r="IIN12" s="44"/>
      <c r="IIO12" s="44"/>
      <c r="IIP12" s="44"/>
      <c r="IIQ12" s="44"/>
      <c r="IIR12" s="44"/>
      <c r="IIS12" s="44"/>
      <c r="IIT12" s="44"/>
      <c r="IIU12" s="44"/>
      <c r="IIV12" s="44"/>
      <c r="IIW12" s="44"/>
      <c r="IIX12" s="44"/>
      <c r="IIY12" s="44"/>
      <c r="IIZ12" s="44"/>
      <c r="IJA12" s="44"/>
      <c r="IJB12" s="44"/>
      <c r="IJC12" s="44"/>
      <c r="IJD12" s="44"/>
      <c r="IJE12" s="44"/>
      <c r="IJF12" s="44"/>
      <c r="IJG12" s="44"/>
      <c r="IJH12" s="44"/>
      <c r="IJI12" s="44"/>
      <c r="IJJ12" s="44"/>
      <c r="IJK12" s="44"/>
      <c r="IJL12" s="44"/>
      <c r="IJM12" s="44"/>
      <c r="IJN12" s="44"/>
      <c r="IJO12" s="44"/>
      <c r="IJP12" s="44"/>
      <c r="IJQ12" s="44"/>
      <c r="IJR12" s="44"/>
      <c r="IJS12" s="44"/>
      <c r="IJT12" s="44"/>
      <c r="IJU12" s="44"/>
      <c r="IJV12" s="44"/>
      <c r="IJW12" s="44"/>
      <c r="IJX12" s="44"/>
      <c r="IJY12" s="44"/>
      <c r="IJZ12" s="44"/>
      <c r="IKA12" s="44"/>
      <c r="IKB12" s="44"/>
      <c r="IKC12" s="44"/>
      <c r="IKD12" s="44"/>
      <c r="IKE12" s="44"/>
      <c r="IKF12" s="44"/>
      <c r="IKG12" s="44"/>
      <c r="IKH12" s="44"/>
      <c r="IKI12" s="44"/>
      <c r="IKJ12" s="44"/>
      <c r="IKK12" s="44"/>
      <c r="IKL12" s="44"/>
      <c r="IKM12" s="44"/>
      <c r="IKN12" s="44"/>
      <c r="IKO12" s="44"/>
      <c r="IKP12" s="44"/>
      <c r="IKQ12" s="44"/>
      <c r="IKR12" s="44"/>
      <c r="IKS12" s="44"/>
      <c r="IKT12" s="44"/>
      <c r="IKU12" s="44"/>
      <c r="IKV12" s="44"/>
      <c r="IKW12" s="44"/>
      <c r="IKX12" s="44"/>
      <c r="IKY12" s="44"/>
      <c r="IKZ12" s="44"/>
      <c r="ILA12" s="44"/>
      <c r="ILB12" s="44"/>
      <c r="ILC12" s="44"/>
      <c r="ILD12" s="44"/>
      <c r="ILE12" s="44"/>
      <c r="ILF12" s="44"/>
      <c r="ILG12" s="44"/>
      <c r="ILH12" s="44"/>
      <c r="ILI12" s="44"/>
      <c r="ILJ12" s="44"/>
      <c r="ILK12" s="44"/>
      <c r="ILL12" s="44"/>
      <c r="ILM12" s="44"/>
      <c r="ILN12" s="44"/>
      <c r="ILO12" s="44"/>
      <c r="ILP12" s="44"/>
      <c r="ILQ12" s="44"/>
      <c r="ILR12" s="44"/>
      <c r="ILS12" s="44"/>
      <c r="ILT12" s="44"/>
      <c r="ILU12" s="44"/>
      <c r="ILV12" s="44"/>
      <c r="ILW12" s="44"/>
      <c r="ILX12" s="44"/>
      <c r="ILY12" s="44"/>
      <c r="ILZ12" s="44"/>
      <c r="IMA12" s="44"/>
      <c r="IMB12" s="44"/>
      <c r="IMC12" s="44"/>
      <c r="IMD12" s="44"/>
      <c r="IME12" s="44"/>
      <c r="IMF12" s="44"/>
      <c r="IMG12" s="44"/>
      <c r="IMH12" s="44"/>
      <c r="IMI12" s="44"/>
      <c r="IMJ12" s="44"/>
      <c r="IMK12" s="44"/>
      <c r="IML12" s="44"/>
      <c r="IMM12" s="44"/>
      <c r="IMN12" s="44"/>
      <c r="IMO12" s="44"/>
      <c r="IMP12" s="44"/>
      <c r="IMQ12" s="44"/>
      <c r="IMR12" s="44"/>
      <c r="IMS12" s="44"/>
      <c r="IMT12" s="44"/>
      <c r="IMU12" s="44"/>
      <c r="IMV12" s="44"/>
      <c r="IMW12" s="44"/>
      <c r="IMX12" s="44"/>
      <c r="IMY12" s="44"/>
      <c r="IMZ12" s="44"/>
      <c r="INA12" s="44"/>
      <c r="INB12" s="44"/>
      <c r="INC12" s="44"/>
      <c r="IND12" s="44"/>
      <c r="INE12" s="44"/>
      <c r="INF12" s="44"/>
      <c r="ING12" s="44"/>
      <c r="INH12" s="44"/>
      <c r="INI12" s="44"/>
      <c r="INJ12" s="44"/>
      <c r="INK12" s="44"/>
      <c r="INL12" s="44"/>
      <c r="INM12" s="44"/>
      <c r="INN12" s="44"/>
      <c r="INO12" s="44"/>
      <c r="INP12" s="44"/>
      <c r="INQ12" s="44"/>
      <c r="INR12" s="44"/>
      <c r="INS12" s="44"/>
      <c r="INT12" s="44"/>
      <c r="INU12" s="44"/>
      <c r="INV12" s="44"/>
      <c r="INW12" s="44"/>
      <c r="INX12" s="44"/>
      <c r="INY12" s="44"/>
      <c r="INZ12" s="44"/>
      <c r="IOA12" s="44"/>
      <c r="IOB12" s="44"/>
      <c r="IOC12" s="44"/>
      <c r="IOD12" s="44"/>
      <c r="IOE12" s="44"/>
      <c r="IOF12" s="44"/>
      <c r="IOG12" s="44"/>
      <c r="IOH12" s="44"/>
      <c r="IOI12" s="44"/>
      <c r="IOJ12" s="44"/>
      <c r="IOK12" s="44"/>
      <c r="IOL12" s="44"/>
      <c r="IOM12" s="44"/>
      <c r="ION12" s="44"/>
      <c r="IOO12" s="44"/>
      <c r="IOP12" s="44"/>
      <c r="IOQ12" s="44"/>
      <c r="IOR12" s="44"/>
      <c r="IOS12" s="44"/>
      <c r="IOT12" s="44"/>
      <c r="IOU12" s="44"/>
      <c r="IOV12" s="44"/>
      <c r="IOW12" s="44"/>
      <c r="IOX12" s="44"/>
      <c r="IOY12" s="44"/>
      <c r="IOZ12" s="44"/>
      <c r="IPA12" s="44"/>
      <c r="IPB12" s="44"/>
      <c r="IPC12" s="44"/>
      <c r="IPD12" s="44"/>
      <c r="IPE12" s="44"/>
      <c r="IPF12" s="44"/>
      <c r="IPG12" s="44"/>
      <c r="IPH12" s="44"/>
      <c r="IPI12" s="44"/>
      <c r="IPJ12" s="44"/>
      <c r="IPK12" s="44"/>
      <c r="IPL12" s="44"/>
      <c r="IPM12" s="44"/>
      <c r="IPN12" s="44"/>
      <c r="IPO12" s="44"/>
      <c r="IPP12" s="44"/>
      <c r="IPQ12" s="44"/>
      <c r="IPR12" s="44"/>
      <c r="IPS12" s="44"/>
      <c r="IPT12" s="44"/>
      <c r="IPU12" s="44"/>
      <c r="IPV12" s="44"/>
      <c r="IPW12" s="44"/>
      <c r="IPX12" s="44"/>
      <c r="IPY12" s="44"/>
      <c r="IPZ12" s="44"/>
      <c r="IQA12" s="44"/>
      <c r="IQB12" s="44"/>
      <c r="IQC12" s="44"/>
      <c r="IQD12" s="44"/>
      <c r="IQE12" s="44"/>
      <c r="IQF12" s="44"/>
      <c r="IQG12" s="44"/>
      <c r="IQH12" s="44"/>
      <c r="IQI12" s="44"/>
      <c r="IQJ12" s="44"/>
      <c r="IQK12" s="44"/>
      <c r="IQL12" s="44"/>
      <c r="IQM12" s="44"/>
      <c r="IQN12" s="44"/>
      <c r="IQO12" s="44"/>
      <c r="IQP12" s="44"/>
      <c r="IQQ12" s="44"/>
      <c r="IQR12" s="44"/>
      <c r="IQS12" s="44"/>
      <c r="IQT12" s="44"/>
      <c r="IQU12" s="44"/>
      <c r="IQV12" s="44"/>
      <c r="IQW12" s="44"/>
      <c r="IQX12" s="44"/>
      <c r="IQY12" s="44"/>
      <c r="IQZ12" s="44"/>
      <c r="IRA12" s="44"/>
      <c r="IRB12" s="44"/>
      <c r="IRC12" s="44"/>
      <c r="IRD12" s="44"/>
      <c r="IRE12" s="44"/>
      <c r="IRF12" s="44"/>
      <c r="IRG12" s="44"/>
      <c r="IRH12" s="44"/>
      <c r="IRI12" s="44"/>
      <c r="IRJ12" s="44"/>
      <c r="IRK12" s="44"/>
      <c r="IRL12" s="44"/>
      <c r="IRM12" s="44"/>
      <c r="IRN12" s="44"/>
      <c r="IRO12" s="44"/>
      <c r="IRP12" s="44"/>
      <c r="IRQ12" s="44"/>
      <c r="IRR12" s="44"/>
      <c r="IRS12" s="44"/>
      <c r="IRT12" s="44"/>
      <c r="IRU12" s="44"/>
      <c r="IRV12" s="44"/>
      <c r="IRW12" s="44"/>
      <c r="IRX12" s="44"/>
      <c r="IRY12" s="44"/>
      <c r="IRZ12" s="44"/>
      <c r="ISA12" s="44"/>
      <c r="ISB12" s="44"/>
      <c r="ISC12" s="44"/>
      <c r="ISD12" s="44"/>
      <c r="ISE12" s="44"/>
      <c r="ISF12" s="44"/>
      <c r="ISG12" s="44"/>
      <c r="ISH12" s="44"/>
      <c r="ISI12" s="44"/>
      <c r="ISJ12" s="44"/>
      <c r="ISK12" s="44"/>
      <c r="ISL12" s="44"/>
      <c r="ISM12" s="44"/>
      <c r="ISN12" s="44"/>
      <c r="ISO12" s="44"/>
      <c r="ISP12" s="44"/>
      <c r="ISQ12" s="44"/>
      <c r="ISR12" s="44"/>
      <c r="ISS12" s="44"/>
      <c r="IST12" s="44"/>
      <c r="ISU12" s="44"/>
      <c r="ISV12" s="44"/>
      <c r="ISW12" s="44"/>
      <c r="ISX12" s="44"/>
      <c r="ISY12" s="44"/>
      <c r="ISZ12" s="44"/>
      <c r="ITA12" s="44"/>
      <c r="ITB12" s="44"/>
      <c r="ITC12" s="44"/>
      <c r="ITD12" s="44"/>
      <c r="ITE12" s="44"/>
      <c r="ITF12" s="44"/>
      <c r="ITG12" s="44"/>
      <c r="ITH12" s="44"/>
      <c r="ITI12" s="44"/>
      <c r="ITJ12" s="44"/>
      <c r="ITK12" s="44"/>
      <c r="ITL12" s="44"/>
      <c r="ITM12" s="44"/>
      <c r="ITN12" s="44"/>
      <c r="ITO12" s="44"/>
      <c r="ITP12" s="44"/>
      <c r="ITQ12" s="44"/>
      <c r="ITR12" s="44"/>
      <c r="ITS12" s="44"/>
      <c r="ITT12" s="44"/>
      <c r="ITU12" s="44"/>
      <c r="ITV12" s="44"/>
      <c r="ITW12" s="44"/>
      <c r="ITX12" s="44"/>
      <c r="ITY12" s="44"/>
      <c r="ITZ12" s="44"/>
      <c r="IUA12" s="44"/>
      <c r="IUB12" s="44"/>
      <c r="IUC12" s="44"/>
      <c r="IUD12" s="44"/>
      <c r="IUE12" s="44"/>
      <c r="IUF12" s="44"/>
      <c r="IUG12" s="44"/>
      <c r="IUH12" s="44"/>
      <c r="IUI12" s="44"/>
      <c r="IUJ12" s="44"/>
      <c r="IUK12" s="44"/>
      <c r="IUL12" s="44"/>
      <c r="IUM12" s="44"/>
      <c r="IUN12" s="44"/>
      <c r="IUO12" s="44"/>
      <c r="IUP12" s="44"/>
      <c r="IUQ12" s="44"/>
      <c r="IUR12" s="44"/>
      <c r="IUS12" s="44"/>
      <c r="IUT12" s="44"/>
      <c r="IUU12" s="44"/>
      <c r="IUV12" s="44"/>
      <c r="IUW12" s="44"/>
      <c r="IUX12" s="44"/>
      <c r="IUY12" s="44"/>
      <c r="IUZ12" s="44"/>
      <c r="IVA12" s="44"/>
      <c r="IVB12" s="44"/>
      <c r="IVC12" s="44"/>
      <c r="IVD12" s="44"/>
      <c r="IVE12" s="44"/>
      <c r="IVF12" s="44"/>
      <c r="IVG12" s="44"/>
      <c r="IVH12" s="44"/>
      <c r="IVI12" s="44"/>
      <c r="IVJ12" s="44"/>
      <c r="IVK12" s="44"/>
      <c r="IVL12" s="44"/>
      <c r="IVM12" s="44"/>
      <c r="IVN12" s="44"/>
      <c r="IVO12" s="44"/>
      <c r="IVP12" s="44"/>
      <c r="IVQ12" s="44"/>
      <c r="IVR12" s="44"/>
      <c r="IVS12" s="44"/>
      <c r="IVT12" s="44"/>
      <c r="IVU12" s="44"/>
      <c r="IVV12" s="44"/>
      <c r="IVW12" s="44"/>
      <c r="IVX12" s="44"/>
      <c r="IVY12" s="44"/>
      <c r="IVZ12" s="44"/>
      <c r="IWA12" s="44"/>
      <c r="IWB12" s="44"/>
      <c r="IWC12" s="44"/>
      <c r="IWD12" s="44"/>
      <c r="IWE12" s="44"/>
      <c r="IWF12" s="44"/>
      <c r="IWG12" s="44"/>
      <c r="IWH12" s="44"/>
      <c r="IWI12" s="44"/>
      <c r="IWJ12" s="44"/>
      <c r="IWK12" s="44"/>
      <c r="IWL12" s="44"/>
      <c r="IWM12" s="44"/>
      <c r="IWN12" s="44"/>
      <c r="IWO12" s="44"/>
      <c r="IWP12" s="44"/>
      <c r="IWQ12" s="44"/>
      <c r="IWR12" s="44"/>
      <c r="IWS12" s="44"/>
      <c r="IWT12" s="44"/>
      <c r="IWU12" s="44"/>
      <c r="IWV12" s="44"/>
      <c r="IWW12" s="44"/>
      <c r="IWX12" s="44"/>
      <c r="IWY12" s="44"/>
      <c r="IWZ12" s="44"/>
      <c r="IXA12" s="44"/>
      <c r="IXB12" s="44"/>
      <c r="IXC12" s="44"/>
      <c r="IXD12" s="44"/>
      <c r="IXE12" s="44"/>
      <c r="IXF12" s="44"/>
      <c r="IXG12" s="44"/>
      <c r="IXH12" s="44"/>
      <c r="IXI12" s="44"/>
      <c r="IXJ12" s="44"/>
      <c r="IXK12" s="44"/>
      <c r="IXL12" s="44"/>
      <c r="IXM12" s="44"/>
      <c r="IXN12" s="44"/>
      <c r="IXO12" s="44"/>
      <c r="IXP12" s="44"/>
      <c r="IXQ12" s="44"/>
      <c r="IXR12" s="44"/>
      <c r="IXS12" s="44"/>
      <c r="IXT12" s="44"/>
      <c r="IXU12" s="44"/>
      <c r="IXV12" s="44"/>
      <c r="IXW12" s="44"/>
      <c r="IXX12" s="44"/>
      <c r="IXY12" s="44"/>
      <c r="IXZ12" s="44"/>
      <c r="IYA12" s="44"/>
      <c r="IYB12" s="44"/>
      <c r="IYC12" s="44"/>
      <c r="IYD12" s="44"/>
      <c r="IYE12" s="44"/>
      <c r="IYF12" s="44"/>
      <c r="IYG12" s="44"/>
      <c r="IYH12" s="44"/>
      <c r="IYI12" s="44"/>
      <c r="IYJ12" s="44"/>
      <c r="IYK12" s="44"/>
      <c r="IYL12" s="44"/>
      <c r="IYM12" s="44"/>
      <c r="IYN12" s="44"/>
      <c r="IYO12" s="44"/>
      <c r="IYP12" s="44"/>
      <c r="IYQ12" s="44"/>
      <c r="IYR12" s="44"/>
      <c r="IYS12" s="44"/>
      <c r="IYT12" s="44"/>
      <c r="IYU12" s="44"/>
      <c r="IYV12" s="44"/>
      <c r="IYW12" s="44"/>
      <c r="IYX12" s="44"/>
      <c r="IYY12" s="44"/>
      <c r="IYZ12" s="44"/>
      <c r="IZA12" s="44"/>
      <c r="IZB12" s="44"/>
      <c r="IZC12" s="44"/>
      <c r="IZD12" s="44"/>
      <c r="IZE12" s="44"/>
      <c r="IZF12" s="44"/>
      <c r="IZG12" s="44"/>
      <c r="IZH12" s="44"/>
      <c r="IZI12" s="44"/>
      <c r="IZJ12" s="44"/>
      <c r="IZK12" s="44"/>
      <c r="IZL12" s="44"/>
      <c r="IZM12" s="44"/>
      <c r="IZN12" s="44"/>
      <c r="IZO12" s="44"/>
      <c r="IZP12" s="44"/>
      <c r="IZQ12" s="44"/>
      <c r="IZR12" s="44"/>
      <c r="IZS12" s="44"/>
      <c r="IZT12" s="44"/>
      <c r="IZU12" s="44"/>
      <c r="IZV12" s="44"/>
      <c r="IZW12" s="44"/>
      <c r="IZX12" s="44"/>
      <c r="IZY12" s="44"/>
      <c r="IZZ12" s="44"/>
      <c r="JAA12" s="44"/>
      <c r="JAB12" s="44"/>
      <c r="JAC12" s="44"/>
      <c r="JAD12" s="44"/>
      <c r="JAE12" s="44"/>
      <c r="JAF12" s="44"/>
      <c r="JAG12" s="44"/>
      <c r="JAH12" s="44"/>
      <c r="JAI12" s="44"/>
      <c r="JAJ12" s="44"/>
      <c r="JAK12" s="44"/>
      <c r="JAL12" s="44"/>
      <c r="JAM12" s="44"/>
      <c r="JAN12" s="44"/>
      <c r="JAO12" s="44"/>
      <c r="JAP12" s="44"/>
      <c r="JAQ12" s="44"/>
      <c r="JAR12" s="44"/>
      <c r="JAS12" s="44"/>
      <c r="JAT12" s="44"/>
      <c r="JAU12" s="44"/>
      <c r="JAV12" s="44"/>
      <c r="JAW12" s="44"/>
      <c r="JAX12" s="44"/>
      <c r="JAY12" s="44"/>
      <c r="JAZ12" s="44"/>
      <c r="JBA12" s="44"/>
      <c r="JBB12" s="44"/>
      <c r="JBC12" s="44"/>
      <c r="JBD12" s="44"/>
      <c r="JBE12" s="44"/>
      <c r="JBF12" s="44"/>
      <c r="JBG12" s="44"/>
      <c r="JBH12" s="44"/>
      <c r="JBI12" s="44"/>
      <c r="JBJ12" s="44"/>
      <c r="JBK12" s="44"/>
      <c r="JBL12" s="44"/>
      <c r="JBM12" s="44"/>
      <c r="JBN12" s="44"/>
      <c r="JBO12" s="44"/>
      <c r="JBP12" s="44"/>
      <c r="JBQ12" s="44"/>
      <c r="JBR12" s="44"/>
      <c r="JBS12" s="44"/>
      <c r="JBT12" s="44"/>
      <c r="JBU12" s="44"/>
      <c r="JBV12" s="44"/>
      <c r="JBW12" s="44"/>
      <c r="JBX12" s="44"/>
      <c r="JBY12" s="44"/>
      <c r="JBZ12" s="44"/>
      <c r="JCA12" s="44"/>
      <c r="JCB12" s="44"/>
      <c r="JCC12" s="44"/>
      <c r="JCD12" s="44"/>
      <c r="JCE12" s="44"/>
      <c r="JCF12" s="44"/>
      <c r="JCG12" s="44"/>
      <c r="JCH12" s="44"/>
      <c r="JCI12" s="44"/>
      <c r="JCJ12" s="44"/>
      <c r="JCK12" s="44"/>
      <c r="JCL12" s="44"/>
      <c r="JCM12" s="44"/>
      <c r="JCN12" s="44"/>
      <c r="JCO12" s="44"/>
      <c r="JCP12" s="44"/>
      <c r="JCQ12" s="44"/>
      <c r="JCR12" s="44"/>
      <c r="JCS12" s="44"/>
      <c r="JCT12" s="44"/>
      <c r="JCU12" s="44"/>
      <c r="JCV12" s="44"/>
      <c r="JCW12" s="44"/>
      <c r="JCX12" s="44"/>
      <c r="JCY12" s="44"/>
      <c r="JCZ12" s="44"/>
      <c r="JDA12" s="44"/>
      <c r="JDB12" s="44"/>
      <c r="JDC12" s="44"/>
      <c r="JDD12" s="44"/>
      <c r="JDE12" s="44"/>
      <c r="JDF12" s="44"/>
      <c r="JDG12" s="44"/>
      <c r="JDH12" s="44"/>
      <c r="JDI12" s="44"/>
      <c r="JDJ12" s="44"/>
      <c r="JDK12" s="44"/>
      <c r="JDL12" s="44"/>
      <c r="JDM12" s="44"/>
      <c r="JDN12" s="44"/>
      <c r="JDO12" s="44"/>
      <c r="JDP12" s="44"/>
      <c r="JDQ12" s="44"/>
      <c r="JDR12" s="44"/>
      <c r="JDS12" s="44"/>
      <c r="JDT12" s="44"/>
      <c r="JDU12" s="44"/>
      <c r="JDV12" s="44"/>
      <c r="JDW12" s="44"/>
      <c r="JDX12" s="44"/>
      <c r="JDY12" s="44"/>
      <c r="JDZ12" s="44"/>
      <c r="JEA12" s="44"/>
      <c r="JEB12" s="44"/>
      <c r="JEC12" s="44"/>
      <c r="JED12" s="44"/>
      <c r="JEE12" s="44"/>
      <c r="JEF12" s="44"/>
      <c r="JEG12" s="44"/>
      <c r="JEH12" s="44"/>
      <c r="JEI12" s="44"/>
      <c r="JEJ12" s="44"/>
      <c r="JEK12" s="44"/>
      <c r="JEL12" s="44"/>
      <c r="JEM12" s="44"/>
      <c r="JEN12" s="44"/>
      <c r="JEO12" s="44"/>
      <c r="JEP12" s="44"/>
      <c r="JEQ12" s="44"/>
      <c r="JER12" s="44"/>
      <c r="JES12" s="44"/>
      <c r="JET12" s="44"/>
      <c r="JEU12" s="44"/>
      <c r="JEV12" s="44"/>
      <c r="JEW12" s="44"/>
      <c r="JEX12" s="44"/>
      <c r="JEY12" s="44"/>
      <c r="JEZ12" s="44"/>
      <c r="JFA12" s="44"/>
      <c r="JFB12" s="44"/>
      <c r="JFC12" s="44"/>
      <c r="JFD12" s="44"/>
      <c r="JFE12" s="44"/>
      <c r="JFF12" s="44"/>
      <c r="JFG12" s="44"/>
      <c r="JFH12" s="44"/>
      <c r="JFI12" s="44"/>
      <c r="JFJ12" s="44"/>
      <c r="JFK12" s="44"/>
      <c r="JFL12" s="44"/>
      <c r="JFM12" s="44"/>
      <c r="JFN12" s="44"/>
      <c r="JFO12" s="44"/>
      <c r="JFP12" s="44"/>
      <c r="JFQ12" s="44"/>
      <c r="JFR12" s="44"/>
      <c r="JFS12" s="44"/>
      <c r="JFT12" s="44"/>
      <c r="JFU12" s="44"/>
      <c r="JFV12" s="44"/>
      <c r="JFW12" s="44"/>
      <c r="JFX12" s="44"/>
      <c r="JFY12" s="44"/>
      <c r="JFZ12" s="44"/>
      <c r="JGA12" s="44"/>
      <c r="JGB12" s="44"/>
      <c r="JGC12" s="44"/>
      <c r="JGD12" s="44"/>
      <c r="JGE12" s="44"/>
      <c r="JGF12" s="44"/>
      <c r="JGG12" s="44"/>
      <c r="JGH12" s="44"/>
      <c r="JGI12" s="44"/>
      <c r="JGJ12" s="44"/>
      <c r="JGK12" s="44"/>
      <c r="JGL12" s="44"/>
      <c r="JGM12" s="44"/>
      <c r="JGN12" s="44"/>
      <c r="JGO12" s="44"/>
      <c r="JGP12" s="44"/>
      <c r="JGQ12" s="44"/>
      <c r="JGR12" s="44"/>
      <c r="JGS12" s="44"/>
      <c r="JGT12" s="44"/>
      <c r="JGU12" s="44"/>
      <c r="JGV12" s="44"/>
      <c r="JGW12" s="44"/>
      <c r="JGX12" s="44"/>
      <c r="JGY12" s="44"/>
      <c r="JGZ12" s="44"/>
      <c r="JHA12" s="44"/>
      <c r="JHB12" s="44"/>
      <c r="JHC12" s="44"/>
      <c r="JHD12" s="44"/>
      <c r="JHE12" s="44"/>
      <c r="JHF12" s="44"/>
      <c r="JHG12" s="44"/>
      <c r="JHH12" s="44"/>
      <c r="JHI12" s="44"/>
      <c r="JHJ12" s="44"/>
      <c r="JHK12" s="44"/>
      <c r="JHL12" s="44"/>
      <c r="JHM12" s="44"/>
      <c r="JHN12" s="44"/>
      <c r="JHO12" s="44"/>
      <c r="JHP12" s="44"/>
      <c r="JHQ12" s="44"/>
      <c r="JHR12" s="44"/>
      <c r="JHS12" s="44"/>
      <c r="JHT12" s="44"/>
      <c r="JHU12" s="44"/>
      <c r="JHV12" s="44"/>
      <c r="JHW12" s="44"/>
      <c r="JHX12" s="44"/>
      <c r="JHY12" s="44"/>
      <c r="JHZ12" s="44"/>
      <c r="JIA12" s="44"/>
      <c r="JIB12" s="44"/>
      <c r="JIC12" s="44"/>
      <c r="JID12" s="44"/>
      <c r="JIE12" s="44"/>
      <c r="JIF12" s="44"/>
      <c r="JIG12" s="44"/>
      <c r="JIH12" s="44"/>
      <c r="JII12" s="44"/>
      <c r="JIJ12" s="44"/>
      <c r="JIK12" s="44"/>
      <c r="JIL12" s="44"/>
      <c r="JIM12" s="44"/>
      <c r="JIN12" s="44"/>
      <c r="JIO12" s="44"/>
      <c r="JIP12" s="44"/>
      <c r="JIQ12" s="44"/>
      <c r="JIR12" s="44"/>
      <c r="JIS12" s="44"/>
      <c r="JIT12" s="44"/>
      <c r="JIU12" s="44"/>
      <c r="JIV12" s="44"/>
      <c r="JIW12" s="44"/>
      <c r="JIX12" s="44"/>
      <c r="JIY12" s="44"/>
      <c r="JIZ12" s="44"/>
      <c r="JJA12" s="44"/>
      <c r="JJB12" s="44"/>
      <c r="JJC12" s="44"/>
      <c r="JJD12" s="44"/>
      <c r="JJE12" s="44"/>
      <c r="JJF12" s="44"/>
      <c r="JJG12" s="44"/>
      <c r="JJH12" s="44"/>
      <c r="JJI12" s="44"/>
      <c r="JJJ12" s="44"/>
      <c r="JJK12" s="44"/>
      <c r="JJL12" s="44"/>
      <c r="JJM12" s="44"/>
      <c r="JJN12" s="44"/>
      <c r="JJO12" s="44"/>
      <c r="JJP12" s="44"/>
      <c r="JJQ12" s="44"/>
      <c r="JJR12" s="44"/>
      <c r="JJS12" s="44"/>
      <c r="JJT12" s="44"/>
      <c r="JJU12" s="44"/>
      <c r="JJV12" s="44"/>
      <c r="JJW12" s="44"/>
      <c r="JJX12" s="44"/>
      <c r="JJY12" s="44"/>
      <c r="JJZ12" s="44"/>
      <c r="JKA12" s="44"/>
      <c r="JKB12" s="44"/>
      <c r="JKC12" s="44"/>
      <c r="JKD12" s="44"/>
      <c r="JKE12" s="44"/>
      <c r="JKF12" s="44"/>
      <c r="JKG12" s="44"/>
      <c r="JKH12" s="44"/>
      <c r="JKI12" s="44"/>
      <c r="JKJ12" s="44"/>
      <c r="JKK12" s="44"/>
      <c r="JKL12" s="44"/>
      <c r="JKM12" s="44"/>
      <c r="JKN12" s="44"/>
      <c r="JKO12" s="44"/>
      <c r="JKP12" s="44"/>
      <c r="JKQ12" s="44"/>
      <c r="JKR12" s="44"/>
      <c r="JKS12" s="44"/>
      <c r="JKT12" s="44"/>
      <c r="JKU12" s="44"/>
      <c r="JKV12" s="44"/>
      <c r="JKW12" s="44"/>
      <c r="JKX12" s="44"/>
      <c r="JKY12" s="44"/>
      <c r="JKZ12" s="44"/>
      <c r="JLA12" s="44"/>
      <c r="JLB12" s="44"/>
      <c r="JLC12" s="44"/>
      <c r="JLD12" s="44"/>
      <c r="JLE12" s="44"/>
      <c r="JLF12" s="44"/>
      <c r="JLG12" s="44"/>
      <c r="JLH12" s="44"/>
      <c r="JLI12" s="44"/>
      <c r="JLJ12" s="44"/>
      <c r="JLK12" s="44"/>
      <c r="JLL12" s="44"/>
      <c r="JLM12" s="44"/>
      <c r="JLN12" s="44"/>
      <c r="JLO12" s="44"/>
      <c r="JLP12" s="44"/>
      <c r="JLQ12" s="44"/>
      <c r="JLR12" s="44"/>
      <c r="JLS12" s="44"/>
      <c r="JLT12" s="44"/>
      <c r="JLU12" s="44"/>
      <c r="JLV12" s="44"/>
      <c r="JLW12" s="44"/>
      <c r="JLX12" s="44"/>
      <c r="JLY12" s="44"/>
      <c r="JLZ12" s="44"/>
      <c r="JMA12" s="44"/>
      <c r="JMB12" s="44"/>
      <c r="JMC12" s="44"/>
      <c r="JMD12" s="44"/>
      <c r="JME12" s="44"/>
      <c r="JMF12" s="44"/>
      <c r="JMG12" s="44"/>
      <c r="JMH12" s="44"/>
      <c r="JMI12" s="44"/>
      <c r="JMJ12" s="44"/>
      <c r="JMK12" s="44"/>
      <c r="JML12" s="44"/>
      <c r="JMM12" s="44"/>
      <c r="JMN12" s="44"/>
      <c r="JMO12" s="44"/>
      <c r="JMP12" s="44"/>
      <c r="JMQ12" s="44"/>
      <c r="JMR12" s="44"/>
      <c r="JMS12" s="44"/>
      <c r="JMT12" s="44"/>
      <c r="JMU12" s="44"/>
      <c r="JMV12" s="44"/>
      <c r="JMW12" s="44"/>
      <c r="JMX12" s="44"/>
      <c r="JMY12" s="44"/>
      <c r="JMZ12" s="44"/>
      <c r="JNA12" s="44"/>
      <c r="JNB12" s="44"/>
      <c r="JNC12" s="44"/>
      <c r="JND12" s="44"/>
      <c r="JNE12" s="44"/>
      <c r="JNF12" s="44"/>
      <c r="JNG12" s="44"/>
      <c r="JNH12" s="44"/>
      <c r="JNI12" s="44"/>
      <c r="JNJ12" s="44"/>
      <c r="JNK12" s="44"/>
      <c r="JNL12" s="44"/>
      <c r="JNM12" s="44"/>
      <c r="JNN12" s="44"/>
      <c r="JNO12" s="44"/>
      <c r="JNP12" s="44"/>
      <c r="JNQ12" s="44"/>
      <c r="JNR12" s="44"/>
      <c r="JNS12" s="44"/>
      <c r="JNT12" s="44"/>
      <c r="JNU12" s="44"/>
      <c r="JNV12" s="44"/>
      <c r="JNW12" s="44"/>
      <c r="JNX12" s="44"/>
      <c r="JNY12" s="44"/>
      <c r="JNZ12" s="44"/>
      <c r="JOA12" s="44"/>
      <c r="JOB12" s="44"/>
      <c r="JOC12" s="44"/>
      <c r="JOD12" s="44"/>
      <c r="JOE12" s="44"/>
      <c r="JOF12" s="44"/>
      <c r="JOG12" s="44"/>
      <c r="JOH12" s="44"/>
      <c r="JOI12" s="44"/>
      <c r="JOJ12" s="44"/>
      <c r="JOK12" s="44"/>
      <c r="JOL12" s="44"/>
      <c r="JOM12" s="44"/>
      <c r="JON12" s="44"/>
      <c r="JOO12" s="44"/>
      <c r="JOP12" s="44"/>
      <c r="JOQ12" s="44"/>
      <c r="JOR12" s="44"/>
      <c r="JOS12" s="44"/>
      <c r="JOT12" s="44"/>
      <c r="JOU12" s="44"/>
      <c r="JOV12" s="44"/>
      <c r="JOW12" s="44"/>
      <c r="JOX12" s="44"/>
      <c r="JOY12" s="44"/>
      <c r="JOZ12" s="44"/>
      <c r="JPA12" s="44"/>
      <c r="JPB12" s="44"/>
      <c r="JPC12" s="44"/>
      <c r="JPD12" s="44"/>
      <c r="JPE12" s="44"/>
      <c r="JPF12" s="44"/>
      <c r="JPG12" s="44"/>
      <c r="JPH12" s="44"/>
      <c r="JPI12" s="44"/>
      <c r="JPJ12" s="44"/>
      <c r="JPK12" s="44"/>
      <c r="JPL12" s="44"/>
      <c r="JPM12" s="44"/>
      <c r="JPN12" s="44"/>
      <c r="JPO12" s="44"/>
      <c r="JPP12" s="44"/>
      <c r="JPQ12" s="44"/>
      <c r="JPR12" s="44"/>
      <c r="JPS12" s="44"/>
      <c r="JPT12" s="44"/>
      <c r="JPU12" s="44"/>
      <c r="JPV12" s="44"/>
      <c r="JPW12" s="44"/>
      <c r="JPX12" s="44"/>
      <c r="JPY12" s="44"/>
      <c r="JPZ12" s="44"/>
      <c r="JQA12" s="44"/>
      <c r="JQB12" s="44"/>
      <c r="JQC12" s="44"/>
      <c r="JQD12" s="44"/>
      <c r="JQE12" s="44"/>
      <c r="JQF12" s="44"/>
      <c r="JQG12" s="44"/>
      <c r="JQH12" s="44"/>
      <c r="JQI12" s="44"/>
      <c r="JQJ12" s="44"/>
      <c r="JQK12" s="44"/>
      <c r="JQL12" s="44"/>
      <c r="JQM12" s="44"/>
      <c r="JQN12" s="44"/>
      <c r="JQO12" s="44"/>
      <c r="JQP12" s="44"/>
      <c r="JQQ12" s="44"/>
      <c r="JQR12" s="44"/>
      <c r="JQS12" s="44"/>
      <c r="JQT12" s="44"/>
      <c r="JQU12" s="44"/>
      <c r="JQV12" s="44"/>
      <c r="JQW12" s="44"/>
      <c r="JQX12" s="44"/>
      <c r="JQY12" s="44"/>
      <c r="JQZ12" s="44"/>
      <c r="JRA12" s="44"/>
      <c r="JRB12" s="44"/>
      <c r="JRC12" s="44"/>
      <c r="JRD12" s="44"/>
      <c r="JRE12" s="44"/>
      <c r="JRF12" s="44"/>
      <c r="JRG12" s="44"/>
      <c r="JRH12" s="44"/>
      <c r="JRI12" s="44"/>
      <c r="JRJ12" s="44"/>
      <c r="JRK12" s="44"/>
      <c r="JRL12" s="44"/>
      <c r="JRM12" s="44"/>
      <c r="JRN12" s="44"/>
      <c r="JRO12" s="44"/>
      <c r="JRP12" s="44"/>
      <c r="JRQ12" s="44"/>
      <c r="JRR12" s="44"/>
      <c r="JRS12" s="44"/>
      <c r="JRT12" s="44"/>
      <c r="JRU12" s="44"/>
      <c r="JRV12" s="44"/>
      <c r="JRW12" s="44"/>
      <c r="JRX12" s="44"/>
      <c r="JRY12" s="44"/>
      <c r="JRZ12" s="44"/>
      <c r="JSA12" s="44"/>
      <c r="JSB12" s="44"/>
      <c r="JSC12" s="44"/>
      <c r="JSD12" s="44"/>
      <c r="JSE12" s="44"/>
      <c r="JSF12" s="44"/>
      <c r="JSG12" s="44"/>
      <c r="JSH12" s="44"/>
      <c r="JSI12" s="44"/>
      <c r="JSJ12" s="44"/>
      <c r="JSK12" s="44"/>
      <c r="JSL12" s="44"/>
      <c r="JSM12" s="44"/>
      <c r="JSN12" s="44"/>
      <c r="JSO12" s="44"/>
      <c r="JSP12" s="44"/>
      <c r="JSQ12" s="44"/>
      <c r="JSR12" s="44"/>
      <c r="JSS12" s="44"/>
      <c r="JST12" s="44"/>
      <c r="JSU12" s="44"/>
      <c r="JSV12" s="44"/>
      <c r="JSW12" s="44"/>
      <c r="JSX12" s="44"/>
      <c r="JSY12" s="44"/>
      <c r="JSZ12" s="44"/>
      <c r="JTA12" s="44"/>
      <c r="JTB12" s="44"/>
      <c r="JTC12" s="44"/>
      <c r="JTD12" s="44"/>
      <c r="JTE12" s="44"/>
      <c r="JTF12" s="44"/>
      <c r="JTG12" s="44"/>
      <c r="JTH12" s="44"/>
      <c r="JTI12" s="44"/>
      <c r="JTJ12" s="44"/>
      <c r="JTK12" s="44"/>
      <c r="JTL12" s="44"/>
      <c r="JTM12" s="44"/>
      <c r="JTN12" s="44"/>
      <c r="JTO12" s="44"/>
      <c r="JTP12" s="44"/>
      <c r="JTQ12" s="44"/>
      <c r="JTR12" s="44"/>
      <c r="JTS12" s="44"/>
      <c r="JTT12" s="44"/>
      <c r="JTU12" s="44"/>
      <c r="JTV12" s="44"/>
      <c r="JTW12" s="44"/>
      <c r="JTX12" s="44"/>
      <c r="JTY12" s="44"/>
      <c r="JTZ12" s="44"/>
      <c r="JUA12" s="44"/>
      <c r="JUB12" s="44"/>
      <c r="JUC12" s="44"/>
      <c r="JUD12" s="44"/>
      <c r="JUE12" s="44"/>
      <c r="JUF12" s="44"/>
      <c r="JUG12" s="44"/>
      <c r="JUH12" s="44"/>
      <c r="JUI12" s="44"/>
      <c r="JUJ12" s="44"/>
      <c r="JUK12" s="44"/>
      <c r="JUL12" s="44"/>
      <c r="JUM12" s="44"/>
      <c r="JUN12" s="44"/>
      <c r="JUO12" s="44"/>
      <c r="JUP12" s="44"/>
      <c r="JUQ12" s="44"/>
      <c r="JUR12" s="44"/>
      <c r="JUS12" s="44"/>
      <c r="JUT12" s="44"/>
      <c r="JUU12" s="44"/>
      <c r="JUV12" s="44"/>
      <c r="JUW12" s="44"/>
      <c r="JUX12" s="44"/>
      <c r="JUY12" s="44"/>
      <c r="JUZ12" s="44"/>
      <c r="JVA12" s="44"/>
      <c r="JVB12" s="44"/>
      <c r="JVC12" s="44"/>
      <c r="JVD12" s="44"/>
      <c r="JVE12" s="44"/>
      <c r="JVF12" s="44"/>
      <c r="JVG12" s="44"/>
      <c r="JVH12" s="44"/>
      <c r="JVI12" s="44"/>
      <c r="JVJ12" s="44"/>
      <c r="JVK12" s="44"/>
      <c r="JVL12" s="44"/>
      <c r="JVM12" s="44"/>
      <c r="JVN12" s="44"/>
      <c r="JVO12" s="44"/>
      <c r="JVP12" s="44"/>
      <c r="JVQ12" s="44"/>
      <c r="JVR12" s="44"/>
      <c r="JVS12" s="44"/>
      <c r="JVT12" s="44"/>
      <c r="JVU12" s="44"/>
      <c r="JVV12" s="44"/>
      <c r="JVW12" s="44"/>
      <c r="JVX12" s="44"/>
      <c r="JVY12" s="44"/>
      <c r="JVZ12" s="44"/>
      <c r="JWA12" s="44"/>
      <c r="JWB12" s="44"/>
      <c r="JWC12" s="44"/>
      <c r="JWD12" s="44"/>
      <c r="JWE12" s="44"/>
      <c r="JWF12" s="44"/>
      <c r="JWG12" s="44"/>
      <c r="JWH12" s="44"/>
      <c r="JWI12" s="44"/>
      <c r="JWJ12" s="44"/>
      <c r="JWK12" s="44"/>
      <c r="JWL12" s="44"/>
      <c r="JWM12" s="44"/>
      <c r="JWN12" s="44"/>
      <c r="JWO12" s="44"/>
      <c r="JWP12" s="44"/>
      <c r="JWQ12" s="44"/>
      <c r="JWR12" s="44"/>
      <c r="JWS12" s="44"/>
      <c r="JWT12" s="44"/>
      <c r="JWU12" s="44"/>
      <c r="JWV12" s="44"/>
      <c r="JWW12" s="44"/>
      <c r="JWX12" s="44"/>
      <c r="JWY12" s="44"/>
      <c r="JWZ12" s="44"/>
      <c r="JXA12" s="44"/>
      <c r="JXB12" s="44"/>
      <c r="JXC12" s="44"/>
      <c r="JXD12" s="44"/>
      <c r="JXE12" s="44"/>
      <c r="JXF12" s="44"/>
      <c r="JXG12" s="44"/>
      <c r="JXH12" s="44"/>
      <c r="JXI12" s="44"/>
      <c r="JXJ12" s="44"/>
      <c r="JXK12" s="44"/>
      <c r="JXL12" s="44"/>
      <c r="JXM12" s="44"/>
      <c r="JXN12" s="44"/>
      <c r="JXO12" s="44"/>
      <c r="JXP12" s="44"/>
      <c r="JXQ12" s="44"/>
      <c r="JXR12" s="44"/>
      <c r="JXS12" s="44"/>
      <c r="JXT12" s="44"/>
      <c r="JXU12" s="44"/>
      <c r="JXV12" s="44"/>
      <c r="JXW12" s="44"/>
      <c r="JXX12" s="44"/>
      <c r="JXY12" s="44"/>
      <c r="JXZ12" s="44"/>
      <c r="JYA12" s="44"/>
      <c r="JYB12" s="44"/>
      <c r="JYC12" s="44"/>
      <c r="JYD12" s="44"/>
      <c r="JYE12" s="44"/>
      <c r="JYF12" s="44"/>
      <c r="JYG12" s="44"/>
      <c r="JYH12" s="44"/>
      <c r="JYI12" s="44"/>
      <c r="JYJ12" s="44"/>
      <c r="JYK12" s="44"/>
      <c r="JYL12" s="44"/>
      <c r="JYM12" s="44"/>
      <c r="JYN12" s="44"/>
      <c r="JYO12" s="44"/>
      <c r="JYP12" s="44"/>
      <c r="JYQ12" s="44"/>
      <c r="JYR12" s="44"/>
      <c r="JYS12" s="44"/>
      <c r="JYT12" s="44"/>
      <c r="JYU12" s="44"/>
      <c r="JYV12" s="44"/>
      <c r="JYW12" s="44"/>
      <c r="JYX12" s="44"/>
      <c r="JYY12" s="44"/>
      <c r="JYZ12" s="44"/>
      <c r="JZA12" s="44"/>
      <c r="JZB12" s="44"/>
      <c r="JZC12" s="44"/>
      <c r="JZD12" s="44"/>
      <c r="JZE12" s="44"/>
      <c r="JZF12" s="44"/>
      <c r="JZG12" s="44"/>
      <c r="JZH12" s="44"/>
      <c r="JZI12" s="44"/>
      <c r="JZJ12" s="44"/>
      <c r="JZK12" s="44"/>
      <c r="JZL12" s="44"/>
      <c r="JZM12" s="44"/>
      <c r="JZN12" s="44"/>
      <c r="JZO12" s="44"/>
      <c r="JZP12" s="44"/>
      <c r="JZQ12" s="44"/>
      <c r="JZR12" s="44"/>
      <c r="JZS12" s="44"/>
      <c r="JZT12" s="44"/>
      <c r="JZU12" s="44"/>
      <c r="JZV12" s="44"/>
      <c r="JZW12" s="44"/>
      <c r="JZX12" s="44"/>
      <c r="JZY12" s="44"/>
      <c r="JZZ12" s="44"/>
      <c r="KAA12" s="44"/>
      <c r="KAB12" s="44"/>
      <c r="KAC12" s="44"/>
      <c r="KAD12" s="44"/>
      <c r="KAE12" s="44"/>
      <c r="KAF12" s="44"/>
      <c r="KAG12" s="44"/>
      <c r="KAH12" s="44"/>
      <c r="KAI12" s="44"/>
      <c r="KAJ12" s="44"/>
      <c r="KAK12" s="44"/>
      <c r="KAL12" s="44"/>
      <c r="KAM12" s="44"/>
      <c r="KAN12" s="44"/>
      <c r="KAO12" s="44"/>
      <c r="KAP12" s="44"/>
      <c r="KAQ12" s="44"/>
      <c r="KAR12" s="44"/>
      <c r="KAS12" s="44"/>
      <c r="KAT12" s="44"/>
      <c r="KAU12" s="44"/>
      <c r="KAV12" s="44"/>
      <c r="KAW12" s="44"/>
      <c r="KAX12" s="44"/>
      <c r="KAY12" s="44"/>
      <c r="KAZ12" s="44"/>
      <c r="KBA12" s="44"/>
      <c r="KBB12" s="44"/>
      <c r="KBC12" s="44"/>
      <c r="KBD12" s="44"/>
      <c r="KBE12" s="44"/>
      <c r="KBF12" s="44"/>
      <c r="KBG12" s="44"/>
      <c r="KBH12" s="44"/>
      <c r="KBI12" s="44"/>
      <c r="KBJ12" s="44"/>
      <c r="KBK12" s="44"/>
      <c r="KBL12" s="44"/>
      <c r="KBM12" s="44"/>
      <c r="KBN12" s="44"/>
      <c r="KBO12" s="44"/>
      <c r="KBP12" s="44"/>
      <c r="KBQ12" s="44"/>
      <c r="KBR12" s="44"/>
      <c r="KBS12" s="44"/>
      <c r="KBT12" s="44"/>
      <c r="KBU12" s="44"/>
      <c r="KBV12" s="44"/>
      <c r="KBW12" s="44"/>
      <c r="KBX12" s="44"/>
      <c r="KBY12" s="44"/>
      <c r="KBZ12" s="44"/>
      <c r="KCA12" s="44"/>
      <c r="KCB12" s="44"/>
      <c r="KCC12" s="44"/>
      <c r="KCD12" s="44"/>
      <c r="KCE12" s="44"/>
      <c r="KCF12" s="44"/>
      <c r="KCG12" s="44"/>
      <c r="KCH12" s="44"/>
      <c r="KCI12" s="44"/>
      <c r="KCJ12" s="44"/>
      <c r="KCK12" s="44"/>
      <c r="KCL12" s="44"/>
      <c r="KCM12" s="44"/>
      <c r="KCN12" s="44"/>
      <c r="KCO12" s="44"/>
      <c r="KCP12" s="44"/>
      <c r="KCQ12" s="44"/>
      <c r="KCR12" s="44"/>
      <c r="KCS12" s="44"/>
      <c r="KCT12" s="44"/>
      <c r="KCU12" s="44"/>
      <c r="KCV12" s="44"/>
      <c r="KCW12" s="44"/>
      <c r="KCX12" s="44"/>
      <c r="KCY12" s="44"/>
      <c r="KCZ12" s="44"/>
      <c r="KDA12" s="44"/>
      <c r="KDB12" s="44"/>
      <c r="KDC12" s="44"/>
      <c r="KDD12" s="44"/>
      <c r="KDE12" s="44"/>
      <c r="KDF12" s="44"/>
      <c r="KDG12" s="44"/>
      <c r="KDH12" s="44"/>
      <c r="KDI12" s="44"/>
      <c r="KDJ12" s="44"/>
      <c r="KDK12" s="44"/>
      <c r="KDL12" s="44"/>
      <c r="KDM12" s="44"/>
      <c r="KDN12" s="44"/>
      <c r="KDO12" s="44"/>
      <c r="KDP12" s="44"/>
      <c r="KDQ12" s="44"/>
      <c r="KDR12" s="44"/>
      <c r="KDS12" s="44"/>
      <c r="KDT12" s="44"/>
      <c r="KDU12" s="44"/>
      <c r="KDV12" s="44"/>
      <c r="KDW12" s="44"/>
      <c r="KDX12" s="44"/>
      <c r="KDY12" s="44"/>
      <c r="KDZ12" s="44"/>
      <c r="KEA12" s="44"/>
      <c r="KEB12" s="44"/>
      <c r="KEC12" s="44"/>
      <c r="KED12" s="44"/>
      <c r="KEE12" s="44"/>
      <c r="KEF12" s="44"/>
      <c r="KEG12" s="44"/>
      <c r="KEH12" s="44"/>
      <c r="KEI12" s="44"/>
      <c r="KEJ12" s="44"/>
      <c r="KEK12" s="44"/>
      <c r="KEL12" s="44"/>
      <c r="KEM12" s="44"/>
      <c r="KEN12" s="44"/>
      <c r="KEO12" s="44"/>
      <c r="KEP12" s="44"/>
      <c r="KEQ12" s="44"/>
      <c r="KER12" s="44"/>
      <c r="KES12" s="44"/>
      <c r="KET12" s="44"/>
      <c r="KEU12" s="44"/>
      <c r="KEV12" s="44"/>
      <c r="KEW12" s="44"/>
      <c r="KEX12" s="44"/>
      <c r="KEY12" s="44"/>
      <c r="KEZ12" s="44"/>
      <c r="KFA12" s="44"/>
      <c r="KFB12" s="44"/>
      <c r="KFC12" s="44"/>
      <c r="KFD12" s="44"/>
      <c r="KFE12" s="44"/>
      <c r="KFF12" s="44"/>
      <c r="KFG12" s="44"/>
      <c r="KFH12" s="44"/>
      <c r="KFI12" s="44"/>
      <c r="KFJ12" s="44"/>
      <c r="KFK12" s="44"/>
      <c r="KFL12" s="44"/>
      <c r="KFM12" s="44"/>
      <c r="KFN12" s="44"/>
      <c r="KFO12" s="44"/>
      <c r="KFP12" s="44"/>
      <c r="KFQ12" s="44"/>
      <c r="KFR12" s="44"/>
      <c r="KFS12" s="44"/>
      <c r="KFT12" s="44"/>
      <c r="KFU12" s="44"/>
      <c r="KFV12" s="44"/>
      <c r="KFW12" s="44"/>
      <c r="KFX12" s="44"/>
      <c r="KFY12" s="44"/>
      <c r="KFZ12" s="44"/>
      <c r="KGA12" s="44"/>
      <c r="KGB12" s="44"/>
      <c r="KGC12" s="44"/>
      <c r="KGD12" s="44"/>
      <c r="KGE12" s="44"/>
      <c r="KGF12" s="44"/>
      <c r="KGG12" s="44"/>
      <c r="KGH12" s="44"/>
      <c r="KGI12" s="44"/>
      <c r="KGJ12" s="44"/>
      <c r="KGK12" s="44"/>
      <c r="KGL12" s="44"/>
      <c r="KGM12" s="44"/>
      <c r="KGN12" s="44"/>
      <c r="KGO12" s="44"/>
      <c r="KGP12" s="44"/>
      <c r="KGQ12" s="44"/>
      <c r="KGR12" s="44"/>
      <c r="KGS12" s="44"/>
      <c r="KGT12" s="44"/>
      <c r="KGU12" s="44"/>
      <c r="KGV12" s="44"/>
      <c r="KGW12" s="44"/>
      <c r="KGX12" s="44"/>
      <c r="KGY12" s="44"/>
      <c r="KGZ12" s="44"/>
      <c r="KHA12" s="44"/>
      <c r="KHB12" s="44"/>
      <c r="KHC12" s="44"/>
      <c r="KHD12" s="44"/>
      <c r="KHE12" s="44"/>
      <c r="KHF12" s="44"/>
      <c r="KHG12" s="44"/>
      <c r="KHH12" s="44"/>
      <c r="KHI12" s="44"/>
      <c r="KHJ12" s="44"/>
      <c r="KHK12" s="44"/>
      <c r="KHL12" s="44"/>
      <c r="KHM12" s="44"/>
      <c r="KHN12" s="44"/>
      <c r="KHO12" s="44"/>
      <c r="KHP12" s="44"/>
      <c r="KHQ12" s="44"/>
      <c r="KHR12" s="44"/>
      <c r="KHS12" s="44"/>
      <c r="KHT12" s="44"/>
      <c r="KHU12" s="44"/>
      <c r="KHV12" s="44"/>
      <c r="KHW12" s="44"/>
      <c r="KHX12" s="44"/>
      <c r="KHY12" s="44"/>
      <c r="KHZ12" s="44"/>
      <c r="KIA12" s="44"/>
      <c r="KIB12" s="44"/>
      <c r="KIC12" s="44"/>
      <c r="KID12" s="44"/>
      <c r="KIE12" s="44"/>
      <c r="KIF12" s="44"/>
      <c r="KIG12" s="44"/>
      <c r="KIH12" s="44"/>
      <c r="KII12" s="44"/>
      <c r="KIJ12" s="44"/>
      <c r="KIK12" s="44"/>
      <c r="KIL12" s="44"/>
      <c r="KIM12" s="44"/>
      <c r="KIN12" s="44"/>
      <c r="KIO12" s="44"/>
      <c r="KIP12" s="44"/>
      <c r="KIQ12" s="44"/>
      <c r="KIR12" s="44"/>
      <c r="KIS12" s="44"/>
      <c r="KIT12" s="44"/>
      <c r="KIU12" s="44"/>
      <c r="KIV12" s="44"/>
      <c r="KIW12" s="44"/>
      <c r="KIX12" s="44"/>
      <c r="KIY12" s="44"/>
      <c r="KIZ12" s="44"/>
      <c r="KJA12" s="44"/>
      <c r="KJB12" s="44"/>
      <c r="KJC12" s="44"/>
      <c r="KJD12" s="44"/>
      <c r="KJE12" s="44"/>
      <c r="KJF12" s="44"/>
      <c r="KJG12" s="44"/>
      <c r="KJH12" s="44"/>
      <c r="KJI12" s="44"/>
      <c r="KJJ12" s="44"/>
      <c r="KJK12" s="44"/>
      <c r="KJL12" s="44"/>
      <c r="KJM12" s="44"/>
      <c r="KJN12" s="44"/>
      <c r="KJO12" s="44"/>
      <c r="KJP12" s="44"/>
      <c r="KJQ12" s="44"/>
      <c r="KJR12" s="44"/>
      <c r="KJS12" s="44"/>
      <c r="KJT12" s="44"/>
      <c r="KJU12" s="44"/>
      <c r="KJV12" s="44"/>
      <c r="KJW12" s="44"/>
      <c r="KJX12" s="44"/>
      <c r="KJY12" s="44"/>
      <c r="KJZ12" s="44"/>
      <c r="KKA12" s="44"/>
      <c r="KKB12" s="44"/>
      <c r="KKC12" s="44"/>
      <c r="KKD12" s="44"/>
      <c r="KKE12" s="44"/>
      <c r="KKF12" s="44"/>
      <c r="KKG12" s="44"/>
      <c r="KKH12" s="44"/>
      <c r="KKI12" s="44"/>
      <c r="KKJ12" s="44"/>
      <c r="KKK12" s="44"/>
      <c r="KKL12" s="44"/>
      <c r="KKM12" s="44"/>
      <c r="KKN12" s="44"/>
      <c r="KKO12" s="44"/>
      <c r="KKP12" s="44"/>
      <c r="KKQ12" s="44"/>
      <c r="KKR12" s="44"/>
      <c r="KKS12" s="44"/>
      <c r="KKT12" s="44"/>
      <c r="KKU12" s="44"/>
      <c r="KKV12" s="44"/>
      <c r="KKW12" s="44"/>
      <c r="KKX12" s="44"/>
      <c r="KKY12" s="44"/>
      <c r="KKZ12" s="44"/>
      <c r="KLA12" s="44"/>
      <c r="KLB12" s="44"/>
      <c r="KLC12" s="44"/>
      <c r="KLD12" s="44"/>
      <c r="KLE12" s="44"/>
      <c r="KLF12" s="44"/>
      <c r="KLG12" s="44"/>
      <c r="KLH12" s="44"/>
      <c r="KLI12" s="44"/>
      <c r="KLJ12" s="44"/>
      <c r="KLK12" s="44"/>
      <c r="KLL12" s="44"/>
      <c r="KLM12" s="44"/>
      <c r="KLN12" s="44"/>
      <c r="KLO12" s="44"/>
      <c r="KLP12" s="44"/>
      <c r="KLQ12" s="44"/>
      <c r="KLR12" s="44"/>
      <c r="KLS12" s="44"/>
      <c r="KLT12" s="44"/>
      <c r="KLU12" s="44"/>
      <c r="KLV12" s="44"/>
      <c r="KLW12" s="44"/>
      <c r="KLX12" s="44"/>
      <c r="KLY12" s="44"/>
      <c r="KLZ12" s="44"/>
      <c r="KMA12" s="44"/>
      <c r="KMB12" s="44"/>
      <c r="KMC12" s="44"/>
      <c r="KMD12" s="44"/>
      <c r="KME12" s="44"/>
      <c r="KMF12" s="44"/>
      <c r="KMG12" s="44"/>
      <c r="KMH12" s="44"/>
      <c r="KMI12" s="44"/>
      <c r="KMJ12" s="44"/>
      <c r="KMK12" s="44"/>
      <c r="KML12" s="44"/>
      <c r="KMM12" s="44"/>
      <c r="KMN12" s="44"/>
      <c r="KMO12" s="44"/>
      <c r="KMP12" s="44"/>
      <c r="KMQ12" s="44"/>
      <c r="KMR12" s="44"/>
      <c r="KMS12" s="44"/>
      <c r="KMT12" s="44"/>
      <c r="KMU12" s="44"/>
      <c r="KMV12" s="44"/>
      <c r="KMW12" s="44"/>
      <c r="KMX12" s="44"/>
      <c r="KMY12" s="44"/>
      <c r="KMZ12" s="44"/>
      <c r="KNA12" s="44"/>
      <c r="KNB12" s="44"/>
      <c r="KNC12" s="44"/>
      <c r="KND12" s="44"/>
      <c r="KNE12" s="44"/>
      <c r="KNF12" s="44"/>
      <c r="KNG12" s="44"/>
      <c r="KNH12" s="44"/>
      <c r="KNI12" s="44"/>
      <c r="KNJ12" s="44"/>
      <c r="KNK12" s="44"/>
      <c r="KNL12" s="44"/>
      <c r="KNM12" s="44"/>
      <c r="KNN12" s="44"/>
      <c r="KNO12" s="44"/>
      <c r="KNP12" s="44"/>
      <c r="KNQ12" s="44"/>
      <c r="KNR12" s="44"/>
      <c r="KNS12" s="44"/>
      <c r="KNT12" s="44"/>
      <c r="KNU12" s="44"/>
      <c r="KNV12" s="44"/>
      <c r="KNW12" s="44"/>
      <c r="KNX12" s="44"/>
      <c r="KNY12" s="44"/>
      <c r="KNZ12" s="44"/>
      <c r="KOA12" s="44"/>
      <c r="KOB12" s="44"/>
      <c r="KOC12" s="44"/>
      <c r="KOD12" s="44"/>
      <c r="KOE12" s="44"/>
      <c r="KOF12" s="44"/>
      <c r="KOG12" s="44"/>
      <c r="KOH12" s="44"/>
      <c r="KOI12" s="44"/>
      <c r="KOJ12" s="44"/>
      <c r="KOK12" s="44"/>
      <c r="KOL12" s="44"/>
      <c r="KOM12" s="44"/>
      <c r="KON12" s="44"/>
      <c r="KOO12" s="44"/>
      <c r="KOP12" s="44"/>
      <c r="KOQ12" s="44"/>
      <c r="KOR12" s="44"/>
      <c r="KOS12" s="44"/>
      <c r="KOT12" s="44"/>
      <c r="KOU12" s="44"/>
      <c r="KOV12" s="44"/>
      <c r="KOW12" s="44"/>
      <c r="KOX12" s="44"/>
      <c r="KOY12" s="44"/>
      <c r="KOZ12" s="44"/>
      <c r="KPA12" s="44"/>
      <c r="KPB12" s="44"/>
      <c r="KPC12" s="44"/>
      <c r="KPD12" s="44"/>
      <c r="KPE12" s="44"/>
      <c r="KPF12" s="44"/>
      <c r="KPG12" s="44"/>
      <c r="KPH12" s="44"/>
      <c r="KPI12" s="44"/>
      <c r="KPJ12" s="44"/>
      <c r="KPK12" s="44"/>
      <c r="KPL12" s="44"/>
      <c r="KPM12" s="44"/>
      <c r="KPN12" s="44"/>
      <c r="KPO12" s="44"/>
      <c r="KPP12" s="44"/>
      <c r="KPQ12" s="44"/>
      <c r="KPR12" s="44"/>
      <c r="KPS12" s="44"/>
      <c r="KPT12" s="44"/>
      <c r="KPU12" s="44"/>
      <c r="KPV12" s="44"/>
      <c r="KPW12" s="44"/>
      <c r="KPX12" s="44"/>
      <c r="KPY12" s="44"/>
      <c r="KPZ12" s="44"/>
      <c r="KQA12" s="44"/>
      <c r="KQB12" s="44"/>
      <c r="KQC12" s="44"/>
      <c r="KQD12" s="44"/>
      <c r="KQE12" s="44"/>
      <c r="KQF12" s="44"/>
      <c r="KQG12" s="44"/>
      <c r="KQH12" s="44"/>
      <c r="KQI12" s="44"/>
      <c r="KQJ12" s="44"/>
      <c r="KQK12" s="44"/>
      <c r="KQL12" s="44"/>
      <c r="KQM12" s="44"/>
      <c r="KQN12" s="44"/>
      <c r="KQO12" s="44"/>
      <c r="KQP12" s="44"/>
      <c r="KQQ12" s="44"/>
      <c r="KQR12" s="44"/>
      <c r="KQS12" s="44"/>
      <c r="KQT12" s="44"/>
      <c r="KQU12" s="44"/>
      <c r="KQV12" s="44"/>
      <c r="KQW12" s="44"/>
      <c r="KQX12" s="44"/>
      <c r="KQY12" s="44"/>
      <c r="KQZ12" s="44"/>
      <c r="KRA12" s="44"/>
      <c r="KRB12" s="44"/>
      <c r="KRC12" s="44"/>
      <c r="KRD12" s="44"/>
      <c r="KRE12" s="44"/>
      <c r="KRF12" s="44"/>
      <c r="KRG12" s="44"/>
      <c r="KRH12" s="44"/>
      <c r="KRI12" s="44"/>
      <c r="KRJ12" s="44"/>
      <c r="KRK12" s="44"/>
      <c r="KRL12" s="44"/>
      <c r="KRM12" s="44"/>
      <c r="KRN12" s="44"/>
      <c r="KRO12" s="44"/>
      <c r="KRP12" s="44"/>
      <c r="KRQ12" s="44"/>
      <c r="KRR12" s="44"/>
      <c r="KRS12" s="44"/>
      <c r="KRT12" s="44"/>
      <c r="KRU12" s="44"/>
      <c r="KRV12" s="44"/>
      <c r="KRW12" s="44"/>
      <c r="KRX12" s="44"/>
      <c r="KRY12" s="44"/>
      <c r="KRZ12" s="44"/>
      <c r="KSA12" s="44"/>
      <c r="KSB12" s="44"/>
      <c r="KSC12" s="44"/>
      <c r="KSD12" s="44"/>
      <c r="KSE12" s="44"/>
      <c r="KSF12" s="44"/>
      <c r="KSG12" s="44"/>
      <c r="KSH12" s="44"/>
      <c r="KSI12" s="44"/>
      <c r="KSJ12" s="44"/>
      <c r="KSK12" s="44"/>
      <c r="KSL12" s="44"/>
      <c r="KSM12" s="44"/>
      <c r="KSN12" s="44"/>
      <c r="KSO12" s="44"/>
      <c r="KSP12" s="44"/>
      <c r="KSQ12" s="44"/>
      <c r="KSR12" s="44"/>
      <c r="KSS12" s="44"/>
      <c r="KST12" s="44"/>
      <c r="KSU12" s="44"/>
      <c r="KSV12" s="44"/>
      <c r="KSW12" s="44"/>
      <c r="KSX12" s="44"/>
      <c r="KSY12" s="44"/>
      <c r="KSZ12" s="44"/>
      <c r="KTA12" s="44"/>
      <c r="KTB12" s="44"/>
      <c r="KTC12" s="44"/>
      <c r="KTD12" s="44"/>
      <c r="KTE12" s="44"/>
      <c r="KTF12" s="44"/>
      <c r="KTG12" s="44"/>
      <c r="KTH12" s="44"/>
      <c r="KTI12" s="44"/>
      <c r="KTJ12" s="44"/>
      <c r="KTK12" s="44"/>
      <c r="KTL12" s="44"/>
      <c r="KTM12" s="44"/>
      <c r="KTN12" s="44"/>
      <c r="KTO12" s="44"/>
      <c r="KTP12" s="44"/>
      <c r="KTQ12" s="44"/>
      <c r="KTR12" s="44"/>
      <c r="KTS12" s="44"/>
      <c r="KTT12" s="44"/>
      <c r="KTU12" s="44"/>
      <c r="KTV12" s="44"/>
      <c r="KTW12" s="44"/>
      <c r="KTX12" s="44"/>
      <c r="KTY12" s="44"/>
      <c r="KTZ12" s="44"/>
      <c r="KUA12" s="44"/>
      <c r="KUB12" s="44"/>
      <c r="KUC12" s="44"/>
      <c r="KUD12" s="44"/>
      <c r="KUE12" s="44"/>
      <c r="KUF12" s="44"/>
      <c r="KUG12" s="44"/>
      <c r="KUH12" s="44"/>
      <c r="KUI12" s="44"/>
      <c r="KUJ12" s="44"/>
      <c r="KUK12" s="44"/>
      <c r="KUL12" s="44"/>
      <c r="KUM12" s="44"/>
      <c r="KUN12" s="44"/>
      <c r="KUO12" s="44"/>
      <c r="KUP12" s="44"/>
      <c r="KUQ12" s="44"/>
      <c r="KUR12" s="44"/>
      <c r="KUS12" s="44"/>
      <c r="KUT12" s="44"/>
      <c r="KUU12" s="44"/>
      <c r="KUV12" s="44"/>
      <c r="KUW12" s="44"/>
      <c r="KUX12" s="44"/>
      <c r="KUY12" s="44"/>
      <c r="KUZ12" s="44"/>
      <c r="KVA12" s="44"/>
      <c r="KVB12" s="44"/>
      <c r="KVC12" s="44"/>
      <c r="KVD12" s="44"/>
      <c r="KVE12" s="44"/>
      <c r="KVF12" s="44"/>
      <c r="KVG12" s="44"/>
      <c r="KVH12" s="44"/>
      <c r="KVI12" s="44"/>
      <c r="KVJ12" s="44"/>
      <c r="KVK12" s="44"/>
      <c r="KVL12" s="44"/>
      <c r="KVM12" s="44"/>
      <c r="KVN12" s="44"/>
      <c r="KVO12" s="44"/>
      <c r="KVP12" s="44"/>
      <c r="KVQ12" s="44"/>
      <c r="KVR12" s="44"/>
      <c r="KVS12" s="44"/>
      <c r="KVT12" s="44"/>
      <c r="KVU12" s="44"/>
      <c r="KVV12" s="44"/>
      <c r="KVW12" s="44"/>
      <c r="KVX12" s="44"/>
      <c r="KVY12" s="44"/>
      <c r="KVZ12" s="44"/>
      <c r="KWA12" s="44"/>
      <c r="KWB12" s="44"/>
      <c r="KWC12" s="44"/>
      <c r="KWD12" s="44"/>
      <c r="KWE12" s="44"/>
      <c r="KWF12" s="44"/>
      <c r="KWG12" s="44"/>
      <c r="KWH12" s="44"/>
      <c r="KWI12" s="44"/>
      <c r="KWJ12" s="44"/>
      <c r="KWK12" s="44"/>
      <c r="KWL12" s="44"/>
      <c r="KWM12" s="44"/>
      <c r="KWN12" s="44"/>
      <c r="KWO12" s="44"/>
      <c r="KWP12" s="44"/>
      <c r="KWQ12" s="44"/>
      <c r="KWR12" s="44"/>
      <c r="KWS12" s="44"/>
      <c r="KWT12" s="44"/>
      <c r="KWU12" s="44"/>
      <c r="KWV12" s="44"/>
      <c r="KWW12" s="44"/>
      <c r="KWX12" s="44"/>
      <c r="KWY12" s="44"/>
      <c r="KWZ12" s="44"/>
      <c r="KXA12" s="44"/>
      <c r="KXB12" s="44"/>
      <c r="KXC12" s="44"/>
      <c r="KXD12" s="44"/>
      <c r="KXE12" s="44"/>
      <c r="KXF12" s="44"/>
      <c r="KXG12" s="44"/>
      <c r="KXH12" s="44"/>
      <c r="KXI12" s="44"/>
      <c r="KXJ12" s="44"/>
      <c r="KXK12" s="44"/>
      <c r="KXL12" s="44"/>
      <c r="KXM12" s="44"/>
      <c r="KXN12" s="44"/>
      <c r="KXO12" s="44"/>
      <c r="KXP12" s="44"/>
      <c r="KXQ12" s="44"/>
      <c r="KXR12" s="44"/>
      <c r="KXS12" s="44"/>
      <c r="KXT12" s="44"/>
      <c r="KXU12" s="44"/>
      <c r="KXV12" s="44"/>
      <c r="KXW12" s="44"/>
      <c r="KXX12" s="44"/>
      <c r="KXY12" s="44"/>
      <c r="KXZ12" s="44"/>
      <c r="KYA12" s="44"/>
      <c r="KYB12" s="44"/>
      <c r="KYC12" s="44"/>
      <c r="KYD12" s="44"/>
      <c r="KYE12" s="44"/>
      <c r="KYF12" s="44"/>
      <c r="KYG12" s="44"/>
      <c r="KYH12" s="44"/>
      <c r="KYI12" s="44"/>
      <c r="KYJ12" s="44"/>
      <c r="KYK12" s="44"/>
      <c r="KYL12" s="44"/>
      <c r="KYM12" s="44"/>
      <c r="KYN12" s="44"/>
      <c r="KYO12" s="44"/>
      <c r="KYP12" s="44"/>
      <c r="KYQ12" s="44"/>
      <c r="KYR12" s="44"/>
      <c r="KYS12" s="44"/>
      <c r="KYT12" s="44"/>
      <c r="KYU12" s="44"/>
      <c r="KYV12" s="44"/>
      <c r="KYW12" s="44"/>
      <c r="KYX12" s="44"/>
      <c r="KYY12" s="44"/>
      <c r="KYZ12" s="44"/>
      <c r="KZA12" s="44"/>
      <c r="KZB12" s="44"/>
      <c r="KZC12" s="44"/>
      <c r="KZD12" s="44"/>
      <c r="KZE12" s="44"/>
      <c r="KZF12" s="44"/>
      <c r="KZG12" s="44"/>
      <c r="KZH12" s="44"/>
      <c r="KZI12" s="44"/>
      <c r="KZJ12" s="44"/>
      <c r="KZK12" s="44"/>
      <c r="KZL12" s="44"/>
      <c r="KZM12" s="44"/>
      <c r="KZN12" s="44"/>
      <c r="KZO12" s="44"/>
      <c r="KZP12" s="44"/>
      <c r="KZQ12" s="44"/>
      <c r="KZR12" s="44"/>
      <c r="KZS12" s="44"/>
      <c r="KZT12" s="44"/>
      <c r="KZU12" s="44"/>
      <c r="KZV12" s="44"/>
      <c r="KZW12" s="44"/>
      <c r="KZX12" s="44"/>
      <c r="KZY12" s="44"/>
      <c r="KZZ12" s="44"/>
      <c r="LAA12" s="44"/>
      <c r="LAB12" s="44"/>
      <c r="LAC12" s="44"/>
      <c r="LAD12" s="44"/>
      <c r="LAE12" s="44"/>
      <c r="LAF12" s="44"/>
      <c r="LAG12" s="44"/>
      <c r="LAH12" s="44"/>
      <c r="LAI12" s="44"/>
      <c r="LAJ12" s="44"/>
      <c r="LAK12" s="44"/>
      <c r="LAL12" s="44"/>
      <c r="LAM12" s="44"/>
      <c r="LAN12" s="44"/>
      <c r="LAO12" s="44"/>
      <c r="LAP12" s="44"/>
      <c r="LAQ12" s="44"/>
      <c r="LAR12" s="44"/>
      <c r="LAS12" s="44"/>
      <c r="LAT12" s="44"/>
      <c r="LAU12" s="44"/>
      <c r="LAV12" s="44"/>
      <c r="LAW12" s="44"/>
      <c r="LAX12" s="44"/>
      <c r="LAY12" s="44"/>
      <c r="LAZ12" s="44"/>
      <c r="LBA12" s="44"/>
      <c r="LBB12" s="44"/>
      <c r="LBC12" s="44"/>
      <c r="LBD12" s="44"/>
      <c r="LBE12" s="44"/>
      <c r="LBF12" s="44"/>
      <c r="LBG12" s="44"/>
      <c r="LBH12" s="44"/>
      <c r="LBI12" s="44"/>
      <c r="LBJ12" s="44"/>
      <c r="LBK12" s="44"/>
      <c r="LBL12" s="44"/>
      <c r="LBM12" s="44"/>
      <c r="LBN12" s="44"/>
      <c r="LBO12" s="44"/>
      <c r="LBP12" s="44"/>
      <c r="LBQ12" s="44"/>
      <c r="LBR12" s="44"/>
      <c r="LBS12" s="44"/>
      <c r="LBT12" s="44"/>
      <c r="LBU12" s="44"/>
      <c r="LBV12" s="44"/>
      <c r="LBW12" s="44"/>
      <c r="LBX12" s="44"/>
      <c r="LBY12" s="44"/>
      <c r="LBZ12" s="44"/>
      <c r="LCA12" s="44"/>
      <c r="LCB12" s="44"/>
      <c r="LCC12" s="44"/>
      <c r="LCD12" s="44"/>
      <c r="LCE12" s="44"/>
      <c r="LCF12" s="44"/>
      <c r="LCG12" s="44"/>
      <c r="LCH12" s="44"/>
      <c r="LCI12" s="44"/>
      <c r="LCJ12" s="44"/>
      <c r="LCK12" s="44"/>
      <c r="LCL12" s="44"/>
      <c r="LCM12" s="44"/>
      <c r="LCN12" s="44"/>
      <c r="LCO12" s="44"/>
      <c r="LCP12" s="44"/>
      <c r="LCQ12" s="44"/>
      <c r="LCR12" s="44"/>
      <c r="LCS12" s="44"/>
      <c r="LCT12" s="44"/>
      <c r="LCU12" s="44"/>
      <c r="LCV12" s="44"/>
      <c r="LCW12" s="44"/>
      <c r="LCX12" s="44"/>
      <c r="LCY12" s="44"/>
      <c r="LCZ12" s="44"/>
      <c r="LDA12" s="44"/>
      <c r="LDB12" s="44"/>
      <c r="LDC12" s="44"/>
      <c r="LDD12" s="44"/>
      <c r="LDE12" s="44"/>
      <c r="LDF12" s="44"/>
      <c r="LDG12" s="44"/>
      <c r="LDH12" s="44"/>
      <c r="LDI12" s="44"/>
      <c r="LDJ12" s="44"/>
      <c r="LDK12" s="44"/>
      <c r="LDL12" s="44"/>
      <c r="LDM12" s="44"/>
      <c r="LDN12" s="44"/>
      <c r="LDO12" s="44"/>
      <c r="LDP12" s="44"/>
      <c r="LDQ12" s="44"/>
      <c r="LDR12" s="44"/>
      <c r="LDS12" s="44"/>
      <c r="LDT12" s="44"/>
      <c r="LDU12" s="44"/>
      <c r="LDV12" s="44"/>
      <c r="LDW12" s="44"/>
      <c r="LDX12" s="44"/>
      <c r="LDY12" s="44"/>
      <c r="LDZ12" s="44"/>
      <c r="LEA12" s="44"/>
      <c r="LEB12" s="44"/>
      <c r="LEC12" s="44"/>
      <c r="LED12" s="44"/>
      <c r="LEE12" s="44"/>
      <c r="LEF12" s="44"/>
      <c r="LEG12" s="44"/>
      <c r="LEH12" s="44"/>
      <c r="LEI12" s="44"/>
      <c r="LEJ12" s="44"/>
      <c r="LEK12" s="44"/>
      <c r="LEL12" s="44"/>
      <c r="LEM12" s="44"/>
      <c r="LEN12" s="44"/>
      <c r="LEO12" s="44"/>
      <c r="LEP12" s="44"/>
      <c r="LEQ12" s="44"/>
      <c r="LER12" s="44"/>
      <c r="LES12" s="44"/>
      <c r="LET12" s="44"/>
      <c r="LEU12" s="44"/>
      <c r="LEV12" s="44"/>
      <c r="LEW12" s="44"/>
      <c r="LEX12" s="44"/>
      <c r="LEY12" s="44"/>
      <c r="LEZ12" s="44"/>
      <c r="LFA12" s="44"/>
      <c r="LFB12" s="44"/>
      <c r="LFC12" s="44"/>
      <c r="LFD12" s="44"/>
      <c r="LFE12" s="44"/>
      <c r="LFF12" s="44"/>
      <c r="LFG12" s="44"/>
      <c r="LFH12" s="44"/>
      <c r="LFI12" s="44"/>
      <c r="LFJ12" s="44"/>
      <c r="LFK12" s="44"/>
      <c r="LFL12" s="44"/>
      <c r="LFM12" s="44"/>
      <c r="LFN12" s="44"/>
      <c r="LFO12" s="44"/>
      <c r="LFP12" s="44"/>
      <c r="LFQ12" s="44"/>
      <c r="LFR12" s="44"/>
      <c r="LFS12" s="44"/>
      <c r="LFT12" s="44"/>
      <c r="LFU12" s="44"/>
      <c r="LFV12" s="44"/>
      <c r="LFW12" s="44"/>
      <c r="LFX12" s="44"/>
      <c r="LFY12" s="44"/>
      <c r="LFZ12" s="44"/>
      <c r="LGA12" s="44"/>
      <c r="LGB12" s="44"/>
      <c r="LGC12" s="44"/>
      <c r="LGD12" s="44"/>
      <c r="LGE12" s="44"/>
      <c r="LGF12" s="44"/>
      <c r="LGG12" s="44"/>
      <c r="LGH12" s="44"/>
      <c r="LGI12" s="44"/>
      <c r="LGJ12" s="44"/>
      <c r="LGK12" s="44"/>
      <c r="LGL12" s="44"/>
      <c r="LGM12" s="44"/>
      <c r="LGN12" s="44"/>
      <c r="LGO12" s="44"/>
      <c r="LGP12" s="44"/>
      <c r="LGQ12" s="44"/>
      <c r="LGR12" s="44"/>
      <c r="LGS12" s="44"/>
      <c r="LGT12" s="44"/>
      <c r="LGU12" s="44"/>
      <c r="LGV12" s="44"/>
      <c r="LGW12" s="44"/>
      <c r="LGX12" s="44"/>
      <c r="LGY12" s="44"/>
      <c r="LGZ12" s="44"/>
      <c r="LHA12" s="44"/>
      <c r="LHB12" s="44"/>
      <c r="LHC12" s="44"/>
      <c r="LHD12" s="44"/>
      <c r="LHE12" s="44"/>
      <c r="LHF12" s="44"/>
      <c r="LHG12" s="44"/>
      <c r="LHH12" s="44"/>
      <c r="LHI12" s="44"/>
      <c r="LHJ12" s="44"/>
      <c r="LHK12" s="44"/>
      <c r="LHL12" s="44"/>
      <c r="LHM12" s="44"/>
      <c r="LHN12" s="44"/>
      <c r="LHO12" s="44"/>
      <c r="LHP12" s="44"/>
      <c r="LHQ12" s="44"/>
      <c r="LHR12" s="44"/>
      <c r="LHS12" s="44"/>
      <c r="LHT12" s="44"/>
      <c r="LHU12" s="44"/>
      <c r="LHV12" s="44"/>
      <c r="LHW12" s="44"/>
      <c r="LHX12" s="44"/>
      <c r="LHY12" s="44"/>
      <c r="LHZ12" s="44"/>
      <c r="LIA12" s="44"/>
      <c r="LIB12" s="44"/>
      <c r="LIC12" s="44"/>
      <c r="LID12" s="44"/>
      <c r="LIE12" s="44"/>
      <c r="LIF12" s="44"/>
      <c r="LIG12" s="44"/>
      <c r="LIH12" s="44"/>
      <c r="LII12" s="44"/>
      <c r="LIJ12" s="44"/>
      <c r="LIK12" s="44"/>
      <c r="LIL12" s="44"/>
      <c r="LIM12" s="44"/>
      <c r="LIN12" s="44"/>
      <c r="LIO12" s="44"/>
      <c r="LIP12" s="44"/>
      <c r="LIQ12" s="44"/>
      <c r="LIR12" s="44"/>
      <c r="LIS12" s="44"/>
      <c r="LIT12" s="44"/>
      <c r="LIU12" s="44"/>
      <c r="LIV12" s="44"/>
      <c r="LIW12" s="44"/>
      <c r="LIX12" s="44"/>
      <c r="LIY12" s="44"/>
      <c r="LIZ12" s="44"/>
      <c r="LJA12" s="44"/>
      <c r="LJB12" s="44"/>
      <c r="LJC12" s="44"/>
      <c r="LJD12" s="44"/>
      <c r="LJE12" s="44"/>
      <c r="LJF12" s="44"/>
      <c r="LJG12" s="44"/>
      <c r="LJH12" s="44"/>
      <c r="LJI12" s="44"/>
      <c r="LJJ12" s="44"/>
      <c r="LJK12" s="44"/>
      <c r="LJL12" s="44"/>
      <c r="LJM12" s="44"/>
      <c r="LJN12" s="44"/>
      <c r="LJO12" s="44"/>
      <c r="LJP12" s="44"/>
      <c r="LJQ12" s="44"/>
      <c r="LJR12" s="44"/>
      <c r="LJS12" s="44"/>
      <c r="LJT12" s="44"/>
      <c r="LJU12" s="44"/>
      <c r="LJV12" s="44"/>
      <c r="LJW12" s="44"/>
      <c r="LJX12" s="44"/>
      <c r="LJY12" s="44"/>
      <c r="LJZ12" s="44"/>
      <c r="LKA12" s="44"/>
      <c r="LKB12" s="44"/>
      <c r="LKC12" s="44"/>
      <c r="LKD12" s="44"/>
      <c r="LKE12" s="44"/>
      <c r="LKF12" s="44"/>
      <c r="LKG12" s="44"/>
      <c r="LKH12" s="44"/>
      <c r="LKI12" s="44"/>
      <c r="LKJ12" s="44"/>
      <c r="LKK12" s="44"/>
      <c r="LKL12" s="44"/>
      <c r="LKM12" s="44"/>
      <c r="LKN12" s="44"/>
      <c r="LKO12" s="44"/>
      <c r="LKP12" s="44"/>
      <c r="LKQ12" s="44"/>
      <c r="LKR12" s="44"/>
      <c r="LKS12" s="44"/>
      <c r="LKT12" s="44"/>
      <c r="LKU12" s="44"/>
      <c r="LKV12" s="44"/>
      <c r="LKW12" s="44"/>
      <c r="LKX12" s="44"/>
      <c r="LKY12" s="44"/>
      <c r="LKZ12" s="44"/>
      <c r="LLA12" s="44"/>
      <c r="LLB12" s="44"/>
      <c r="LLC12" s="44"/>
      <c r="LLD12" s="44"/>
      <c r="LLE12" s="44"/>
      <c r="LLF12" s="44"/>
      <c r="LLG12" s="44"/>
      <c r="LLH12" s="44"/>
      <c r="LLI12" s="44"/>
      <c r="LLJ12" s="44"/>
      <c r="LLK12" s="44"/>
      <c r="LLL12" s="44"/>
      <c r="LLM12" s="44"/>
      <c r="LLN12" s="44"/>
      <c r="LLO12" s="44"/>
      <c r="LLP12" s="44"/>
      <c r="LLQ12" s="44"/>
      <c r="LLR12" s="44"/>
      <c r="LLS12" s="44"/>
      <c r="LLT12" s="44"/>
      <c r="LLU12" s="44"/>
      <c r="LLV12" s="44"/>
      <c r="LLW12" s="44"/>
      <c r="LLX12" s="44"/>
      <c r="LLY12" s="44"/>
      <c r="LLZ12" s="44"/>
      <c r="LMA12" s="44"/>
      <c r="LMB12" s="44"/>
      <c r="LMC12" s="44"/>
      <c r="LMD12" s="44"/>
      <c r="LME12" s="44"/>
      <c r="LMF12" s="44"/>
      <c r="LMG12" s="44"/>
      <c r="LMH12" s="44"/>
      <c r="LMI12" s="44"/>
      <c r="LMJ12" s="44"/>
      <c r="LMK12" s="44"/>
      <c r="LML12" s="44"/>
      <c r="LMM12" s="44"/>
      <c r="LMN12" s="44"/>
      <c r="LMO12" s="44"/>
      <c r="LMP12" s="44"/>
      <c r="LMQ12" s="44"/>
      <c r="LMR12" s="44"/>
      <c r="LMS12" s="44"/>
      <c r="LMT12" s="44"/>
      <c r="LMU12" s="44"/>
      <c r="LMV12" s="44"/>
      <c r="LMW12" s="44"/>
      <c r="LMX12" s="44"/>
      <c r="LMY12" s="44"/>
      <c r="LMZ12" s="44"/>
      <c r="LNA12" s="44"/>
      <c r="LNB12" s="44"/>
      <c r="LNC12" s="44"/>
      <c r="LND12" s="44"/>
      <c r="LNE12" s="44"/>
      <c r="LNF12" s="44"/>
      <c r="LNG12" s="44"/>
      <c r="LNH12" s="44"/>
      <c r="LNI12" s="44"/>
      <c r="LNJ12" s="44"/>
      <c r="LNK12" s="44"/>
      <c r="LNL12" s="44"/>
      <c r="LNM12" s="44"/>
      <c r="LNN12" s="44"/>
      <c r="LNO12" s="44"/>
      <c r="LNP12" s="44"/>
      <c r="LNQ12" s="44"/>
      <c r="LNR12" s="44"/>
      <c r="LNS12" s="44"/>
      <c r="LNT12" s="44"/>
      <c r="LNU12" s="44"/>
      <c r="LNV12" s="44"/>
      <c r="LNW12" s="44"/>
      <c r="LNX12" s="44"/>
      <c r="LNY12" s="44"/>
      <c r="LNZ12" s="44"/>
      <c r="LOA12" s="44"/>
      <c r="LOB12" s="44"/>
      <c r="LOC12" s="44"/>
      <c r="LOD12" s="44"/>
      <c r="LOE12" s="44"/>
      <c r="LOF12" s="44"/>
      <c r="LOG12" s="44"/>
      <c r="LOH12" s="44"/>
      <c r="LOI12" s="44"/>
      <c r="LOJ12" s="44"/>
      <c r="LOK12" s="44"/>
      <c r="LOL12" s="44"/>
      <c r="LOM12" s="44"/>
      <c r="LON12" s="44"/>
      <c r="LOO12" s="44"/>
      <c r="LOP12" s="44"/>
      <c r="LOQ12" s="44"/>
      <c r="LOR12" s="44"/>
      <c r="LOS12" s="44"/>
      <c r="LOT12" s="44"/>
      <c r="LOU12" s="44"/>
      <c r="LOV12" s="44"/>
      <c r="LOW12" s="44"/>
      <c r="LOX12" s="44"/>
      <c r="LOY12" s="44"/>
      <c r="LOZ12" s="44"/>
      <c r="LPA12" s="44"/>
      <c r="LPB12" s="44"/>
      <c r="LPC12" s="44"/>
      <c r="LPD12" s="44"/>
      <c r="LPE12" s="44"/>
      <c r="LPF12" s="44"/>
      <c r="LPG12" s="44"/>
      <c r="LPH12" s="44"/>
      <c r="LPI12" s="44"/>
      <c r="LPJ12" s="44"/>
      <c r="LPK12" s="44"/>
      <c r="LPL12" s="44"/>
      <c r="LPM12" s="44"/>
      <c r="LPN12" s="44"/>
      <c r="LPO12" s="44"/>
      <c r="LPP12" s="44"/>
      <c r="LPQ12" s="44"/>
      <c r="LPR12" s="44"/>
      <c r="LPS12" s="44"/>
      <c r="LPT12" s="44"/>
      <c r="LPU12" s="44"/>
      <c r="LPV12" s="44"/>
      <c r="LPW12" s="44"/>
      <c r="LPX12" s="44"/>
      <c r="LPY12" s="44"/>
      <c r="LPZ12" s="44"/>
      <c r="LQA12" s="44"/>
      <c r="LQB12" s="44"/>
      <c r="LQC12" s="44"/>
      <c r="LQD12" s="44"/>
      <c r="LQE12" s="44"/>
      <c r="LQF12" s="44"/>
      <c r="LQG12" s="44"/>
      <c r="LQH12" s="44"/>
      <c r="LQI12" s="44"/>
      <c r="LQJ12" s="44"/>
      <c r="LQK12" s="44"/>
      <c r="LQL12" s="44"/>
      <c r="LQM12" s="44"/>
      <c r="LQN12" s="44"/>
      <c r="LQO12" s="44"/>
      <c r="LQP12" s="44"/>
      <c r="LQQ12" s="44"/>
      <c r="LQR12" s="44"/>
      <c r="LQS12" s="44"/>
      <c r="LQT12" s="44"/>
      <c r="LQU12" s="44"/>
      <c r="LQV12" s="44"/>
      <c r="LQW12" s="44"/>
      <c r="LQX12" s="44"/>
      <c r="LQY12" s="44"/>
      <c r="LQZ12" s="44"/>
      <c r="LRA12" s="44"/>
      <c r="LRB12" s="44"/>
      <c r="LRC12" s="44"/>
      <c r="LRD12" s="44"/>
      <c r="LRE12" s="44"/>
      <c r="LRF12" s="44"/>
      <c r="LRG12" s="44"/>
      <c r="LRH12" s="44"/>
      <c r="LRI12" s="44"/>
      <c r="LRJ12" s="44"/>
      <c r="LRK12" s="44"/>
      <c r="LRL12" s="44"/>
      <c r="LRM12" s="44"/>
      <c r="LRN12" s="44"/>
      <c r="LRO12" s="44"/>
      <c r="LRP12" s="44"/>
      <c r="LRQ12" s="44"/>
      <c r="LRR12" s="44"/>
      <c r="LRS12" s="44"/>
      <c r="LRT12" s="44"/>
      <c r="LRU12" s="44"/>
      <c r="LRV12" s="44"/>
      <c r="LRW12" s="44"/>
      <c r="LRX12" s="44"/>
      <c r="LRY12" s="44"/>
      <c r="LRZ12" s="44"/>
      <c r="LSA12" s="44"/>
      <c r="LSB12" s="44"/>
      <c r="LSC12" s="44"/>
      <c r="LSD12" s="44"/>
      <c r="LSE12" s="44"/>
      <c r="LSF12" s="44"/>
      <c r="LSG12" s="44"/>
      <c r="LSH12" s="44"/>
      <c r="LSI12" s="44"/>
      <c r="LSJ12" s="44"/>
      <c r="LSK12" s="44"/>
      <c r="LSL12" s="44"/>
      <c r="LSM12" s="44"/>
      <c r="LSN12" s="44"/>
      <c r="LSO12" s="44"/>
      <c r="LSP12" s="44"/>
      <c r="LSQ12" s="44"/>
      <c r="LSR12" s="44"/>
      <c r="LSS12" s="44"/>
      <c r="LST12" s="44"/>
      <c r="LSU12" s="44"/>
      <c r="LSV12" s="44"/>
      <c r="LSW12" s="44"/>
      <c r="LSX12" s="44"/>
      <c r="LSY12" s="44"/>
      <c r="LSZ12" s="44"/>
      <c r="LTA12" s="44"/>
      <c r="LTB12" s="44"/>
      <c r="LTC12" s="44"/>
      <c r="LTD12" s="44"/>
      <c r="LTE12" s="44"/>
      <c r="LTF12" s="44"/>
      <c r="LTG12" s="44"/>
      <c r="LTH12" s="44"/>
      <c r="LTI12" s="44"/>
      <c r="LTJ12" s="44"/>
      <c r="LTK12" s="44"/>
      <c r="LTL12" s="44"/>
      <c r="LTM12" s="44"/>
      <c r="LTN12" s="44"/>
      <c r="LTO12" s="44"/>
      <c r="LTP12" s="44"/>
      <c r="LTQ12" s="44"/>
      <c r="LTR12" s="44"/>
      <c r="LTS12" s="44"/>
      <c r="LTT12" s="44"/>
      <c r="LTU12" s="44"/>
      <c r="LTV12" s="44"/>
      <c r="LTW12" s="44"/>
      <c r="LTX12" s="44"/>
      <c r="LTY12" s="44"/>
      <c r="LTZ12" s="44"/>
      <c r="LUA12" s="44"/>
      <c r="LUB12" s="44"/>
      <c r="LUC12" s="44"/>
      <c r="LUD12" s="44"/>
      <c r="LUE12" s="44"/>
      <c r="LUF12" s="44"/>
      <c r="LUG12" s="44"/>
      <c r="LUH12" s="44"/>
      <c r="LUI12" s="44"/>
      <c r="LUJ12" s="44"/>
      <c r="LUK12" s="44"/>
      <c r="LUL12" s="44"/>
      <c r="LUM12" s="44"/>
      <c r="LUN12" s="44"/>
      <c r="LUO12" s="44"/>
      <c r="LUP12" s="44"/>
      <c r="LUQ12" s="44"/>
      <c r="LUR12" s="44"/>
      <c r="LUS12" s="44"/>
      <c r="LUT12" s="44"/>
      <c r="LUU12" s="44"/>
      <c r="LUV12" s="44"/>
      <c r="LUW12" s="44"/>
      <c r="LUX12" s="44"/>
      <c r="LUY12" s="44"/>
      <c r="LUZ12" s="44"/>
      <c r="LVA12" s="44"/>
      <c r="LVB12" s="44"/>
      <c r="LVC12" s="44"/>
      <c r="LVD12" s="44"/>
      <c r="LVE12" s="44"/>
      <c r="LVF12" s="44"/>
      <c r="LVG12" s="44"/>
      <c r="LVH12" s="44"/>
      <c r="LVI12" s="44"/>
      <c r="LVJ12" s="44"/>
      <c r="LVK12" s="44"/>
      <c r="LVL12" s="44"/>
      <c r="LVM12" s="44"/>
      <c r="LVN12" s="44"/>
      <c r="LVO12" s="44"/>
      <c r="LVP12" s="44"/>
      <c r="LVQ12" s="44"/>
      <c r="LVR12" s="44"/>
      <c r="LVS12" s="44"/>
      <c r="LVT12" s="44"/>
      <c r="LVU12" s="44"/>
      <c r="LVV12" s="44"/>
      <c r="LVW12" s="44"/>
      <c r="LVX12" s="44"/>
      <c r="LVY12" s="44"/>
      <c r="LVZ12" s="44"/>
      <c r="LWA12" s="44"/>
      <c r="LWB12" s="44"/>
      <c r="LWC12" s="44"/>
      <c r="LWD12" s="44"/>
      <c r="LWE12" s="44"/>
      <c r="LWF12" s="44"/>
      <c r="LWG12" s="44"/>
      <c r="LWH12" s="44"/>
      <c r="LWI12" s="44"/>
      <c r="LWJ12" s="44"/>
      <c r="LWK12" s="44"/>
      <c r="LWL12" s="44"/>
      <c r="LWM12" s="44"/>
      <c r="LWN12" s="44"/>
      <c r="LWO12" s="44"/>
      <c r="LWP12" s="44"/>
      <c r="LWQ12" s="44"/>
      <c r="LWR12" s="44"/>
      <c r="LWS12" s="44"/>
      <c r="LWT12" s="44"/>
      <c r="LWU12" s="44"/>
      <c r="LWV12" s="44"/>
      <c r="LWW12" s="44"/>
      <c r="LWX12" s="44"/>
      <c r="LWY12" s="44"/>
      <c r="LWZ12" s="44"/>
      <c r="LXA12" s="44"/>
      <c r="LXB12" s="44"/>
      <c r="LXC12" s="44"/>
      <c r="LXD12" s="44"/>
      <c r="LXE12" s="44"/>
      <c r="LXF12" s="44"/>
      <c r="LXG12" s="44"/>
      <c r="LXH12" s="44"/>
      <c r="LXI12" s="44"/>
      <c r="LXJ12" s="44"/>
      <c r="LXK12" s="44"/>
      <c r="LXL12" s="44"/>
      <c r="LXM12" s="44"/>
      <c r="LXN12" s="44"/>
      <c r="LXO12" s="44"/>
      <c r="LXP12" s="44"/>
      <c r="LXQ12" s="44"/>
      <c r="LXR12" s="44"/>
      <c r="LXS12" s="44"/>
      <c r="LXT12" s="44"/>
      <c r="LXU12" s="44"/>
      <c r="LXV12" s="44"/>
      <c r="LXW12" s="44"/>
      <c r="LXX12" s="44"/>
      <c r="LXY12" s="44"/>
      <c r="LXZ12" s="44"/>
      <c r="LYA12" s="44"/>
      <c r="LYB12" s="44"/>
      <c r="LYC12" s="44"/>
      <c r="LYD12" s="44"/>
      <c r="LYE12" s="44"/>
      <c r="LYF12" s="44"/>
      <c r="LYG12" s="44"/>
      <c r="LYH12" s="44"/>
      <c r="LYI12" s="44"/>
      <c r="LYJ12" s="44"/>
      <c r="LYK12" s="44"/>
      <c r="LYL12" s="44"/>
      <c r="LYM12" s="44"/>
      <c r="LYN12" s="44"/>
      <c r="LYO12" s="44"/>
      <c r="LYP12" s="44"/>
      <c r="LYQ12" s="44"/>
      <c r="LYR12" s="44"/>
      <c r="LYS12" s="44"/>
      <c r="LYT12" s="44"/>
      <c r="LYU12" s="44"/>
      <c r="LYV12" s="44"/>
      <c r="LYW12" s="44"/>
      <c r="LYX12" s="44"/>
      <c r="LYY12" s="44"/>
      <c r="LYZ12" s="44"/>
      <c r="LZA12" s="44"/>
      <c r="LZB12" s="44"/>
      <c r="LZC12" s="44"/>
      <c r="LZD12" s="44"/>
      <c r="LZE12" s="44"/>
      <c r="LZF12" s="44"/>
      <c r="LZG12" s="44"/>
      <c r="LZH12" s="44"/>
      <c r="LZI12" s="44"/>
      <c r="LZJ12" s="44"/>
      <c r="LZK12" s="44"/>
      <c r="LZL12" s="44"/>
      <c r="LZM12" s="44"/>
      <c r="LZN12" s="44"/>
      <c r="LZO12" s="44"/>
      <c r="LZP12" s="44"/>
      <c r="LZQ12" s="44"/>
      <c r="LZR12" s="44"/>
      <c r="LZS12" s="44"/>
      <c r="LZT12" s="44"/>
      <c r="LZU12" s="44"/>
      <c r="LZV12" s="44"/>
      <c r="LZW12" s="44"/>
      <c r="LZX12" s="44"/>
      <c r="LZY12" s="44"/>
      <c r="LZZ12" s="44"/>
      <c r="MAA12" s="44"/>
      <c r="MAB12" s="44"/>
      <c r="MAC12" s="44"/>
      <c r="MAD12" s="44"/>
      <c r="MAE12" s="44"/>
      <c r="MAF12" s="44"/>
      <c r="MAG12" s="44"/>
      <c r="MAH12" s="44"/>
      <c r="MAI12" s="44"/>
      <c r="MAJ12" s="44"/>
      <c r="MAK12" s="44"/>
      <c r="MAL12" s="44"/>
      <c r="MAM12" s="44"/>
      <c r="MAN12" s="44"/>
      <c r="MAO12" s="44"/>
      <c r="MAP12" s="44"/>
      <c r="MAQ12" s="44"/>
      <c r="MAR12" s="44"/>
      <c r="MAS12" s="44"/>
      <c r="MAT12" s="44"/>
      <c r="MAU12" s="44"/>
      <c r="MAV12" s="44"/>
      <c r="MAW12" s="44"/>
      <c r="MAX12" s="44"/>
      <c r="MAY12" s="44"/>
      <c r="MAZ12" s="44"/>
      <c r="MBA12" s="44"/>
      <c r="MBB12" s="44"/>
      <c r="MBC12" s="44"/>
      <c r="MBD12" s="44"/>
      <c r="MBE12" s="44"/>
      <c r="MBF12" s="44"/>
      <c r="MBG12" s="44"/>
      <c r="MBH12" s="44"/>
      <c r="MBI12" s="44"/>
      <c r="MBJ12" s="44"/>
      <c r="MBK12" s="44"/>
      <c r="MBL12" s="44"/>
      <c r="MBM12" s="44"/>
      <c r="MBN12" s="44"/>
      <c r="MBO12" s="44"/>
      <c r="MBP12" s="44"/>
      <c r="MBQ12" s="44"/>
      <c r="MBR12" s="44"/>
      <c r="MBS12" s="44"/>
      <c r="MBT12" s="44"/>
      <c r="MBU12" s="44"/>
      <c r="MBV12" s="44"/>
      <c r="MBW12" s="44"/>
      <c r="MBX12" s="44"/>
      <c r="MBY12" s="44"/>
      <c r="MBZ12" s="44"/>
      <c r="MCA12" s="44"/>
      <c r="MCB12" s="44"/>
      <c r="MCC12" s="44"/>
      <c r="MCD12" s="44"/>
      <c r="MCE12" s="44"/>
      <c r="MCF12" s="44"/>
      <c r="MCG12" s="44"/>
      <c r="MCH12" s="44"/>
      <c r="MCI12" s="44"/>
      <c r="MCJ12" s="44"/>
      <c r="MCK12" s="44"/>
      <c r="MCL12" s="44"/>
      <c r="MCM12" s="44"/>
      <c r="MCN12" s="44"/>
      <c r="MCO12" s="44"/>
      <c r="MCP12" s="44"/>
      <c r="MCQ12" s="44"/>
      <c r="MCR12" s="44"/>
      <c r="MCS12" s="44"/>
      <c r="MCT12" s="44"/>
      <c r="MCU12" s="44"/>
      <c r="MCV12" s="44"/>
      <c r="MCW12" s="44"/>
      <c r="MCX12" s="44"/>
      <c r="MCY12" s="44"/>
      <c r="MCZ12" s="44"/>
      <c r="MDA12" s="44"/>
      <c r="MDB12" s="44"/>
      <c r="MDC12" s="44"/>
      <c r="MDD12" s="44"/>
      <c r="MDE12" s="44"/>
      <c r="MDF12" s="44"/>
      <c r="MDG12" s="44"/>
      <c r="MDH12" s="44"/>
      <c r="MDI12" s="44"/>
      <c r="MDJ12" s="44"/>
      <c r="MDK12" s="44"/>
      <c r="MDL12" s="44"/>
      <c r="MDM12" s="44"/>
      <c r="MDN12" s="44"/>
      <c r="MDO12" s="44"/>
      <c r="MDP12" s="44"/>
      <c r="MDQ12" s="44"/>
      <c r="MDR12" s="44"/>
      <c r="MDS12" s="44"/>
      <c r="MDT12" s="44"/>
      <c r="MDU12" s="44"/>
      <c r="MDV12" s="44"/>
      <c r="MDW12" s="44"/>
      <c r="MDX12" s="44"/>
      <c r="MDY12" s="44"/>
      <c r="MDZ12" s="44"/>
      <c r="MEA12" s="44"/>
      <c r="MEB12" s="44"/>
      <c r="MEC12" s="44"/>
      <c r="MED12" s="44"/>
      <c r="MEE12" s="44"/>
      <c r="MEF12" s="44"/>
      <c r="MEG12" s="44"/>
      <c r="MEH12" s="44"/>
      <c r="MEI12" s="44"/>
      <c r="MEJ12" s="44"/>
      <c r="MEK12" s="44"/>
      <c r="MEL12" s="44"/>
      <c r="MEM12" s="44"/>
      <c r="MEN12" s="44"/>
      <c r="MEO12" s="44"/>
      <c r="MEP12" s="44"/>
      <c r="MEQ12" s="44"/>
      <c r="MER12" s="44"/>
      <c r="MES12" s="44"/>
      <c r="MET12" s="44"/>
      <c r="MEU12" s="44"/>
      <c r="MEV12" s="44"/>
      <c r="MEW12" s="44"/>
      <c r="MEX12" s="44"/>
      <c r="MEY12" s="44"/>
      <c r="MEZ12" s="44"/>
      <c r="MFA12" s="44"/>
      <c r="MFB12" s="44"/>
      <c r="MFC12" s="44"/>
      <c r="MFD12" s="44"/>
      <c r="MFE12" s="44"/>
      <c r="MFF12" s="44"/>
      <c r="MFG12" s="44"/>
      <c r="MFH12" s="44"/>
      <c r="MFI12" s="44"/>
      <c r="MFJ12" s="44"/>
      <c r="MFK12" s="44"/>
      <c r="MFL12" s="44"/>
      <c r="MFM12" s="44"/>
      <c r="MFN12" s="44"/>
      <c r="MFO12" s="44"/>
      <c r="MFP12" s="44"/>
      <c r="MFQ12" s="44"/>
      <c r="MFR12" s="44"/>
      <c r="MFS12" s="44"/>
      <c r="MFT12" s="44"/>
      <c r="MFU12" s="44"/>
      <c r="MFV12" s="44"/>
      <c r="MFW12" s="44"/>
      <c r="MFX12" s="44"/>
      <c r="MFY12" s="44"/>
      <c r="MFZ12" s="44"/>
      <c r="MGA12" s="44"/>
      <c r="MGB12" s="44"/>
      <c r="MGC12" s="44"/>
      <c r="MGD12" s="44"/>
      <c r="MGE12" s="44"/>
      <c r="MGF12" s="44"/>
      <c r="MGG12" s="44"/>
      <c r="MGH12" s="44"/>
      <c r="MGI12" s="44"/>
      <c r="MGJ12" s="44"/>
      <c r="MGK12" s="44"/>
      <c r="MGL12" s="44"/>
      <c r="MGM12" s="44"/>
      <c r="MGN12" s="44"/>
      <c r="MGO12" s="44"/>
      <c r="MGP12" s="44"/>
      <c r="MGQ12" s="44"/>
      <c r="MGR12" s="44"/>
      <c r="MGS12" s="44"/>
      <c r="MGT12" s="44"/>
      <c r="MGU12" s="44"/>
      <c r="MGV12" s="44"/>
      <c r="MGW12" s="44"/>
      <c r="MGX12" s="44"/>
      <c r="MGY12" s="44"/>
      <c r="MGZ12" s="44"/>
      <c r="MHA12" s="44"/>
      <c r="MHB12" s="44"/>
      <c r="MHC12" s="44"/>
      <c r="MHD12" s="44"/>
      <c r="MHE12" s="44"/>
      <c r="MHF12" s="44"/>
      <c r="MHG12" s="44"/>
      <c r="MHH12" s="44"/>
      <c r="MHI12" s="44"/>
      <c r="MHJ12" s="44"/>
      <c r="MHK12" s="44"/>
      <c r="MHL12" s="44"/>
      <c r="MHM12" s="44"/>
      <c r="MHN12" s="44"/>
      <c r="MHO12" s="44"/>
      <c r="MHP12" s="44"/>
      <c r="MHQ12" s="44"/>
      <c r="MHR12" s="44"/>
      <c r="MHS12" s="44"/>
      <c r="MHT12" s="44"/>
      <c r="MHU12" s="44"/>
      <c r="MHV12" s="44"/>
      <c r="MHW12" s="44"/>
      <c r="MHX12" s="44"/>
      <c r="MHY12" s="44"/>
      <c r="MHZ12" s="44"/>
      <c r="MIA12" s="44"/>
      <c r="MIB12" s="44"/>
      <c r="MIC12" s="44"/>
      <c r="MID12" s="44"/>
      <c r="MIE12" s="44"/>
      <c r="MIF12" s="44"/>
      <c r="MIG12" s="44"/>
      <c r="MIH12" s="44"/>
      <c r="MII12" s="44"/>
      <c r="MIJ12" s="44"/>
      <c r="MIK12" s="44"/>
      <c r="MIL12" s="44"/>
      <c r="MIM12" s="44"/>
      <c r="MIN12" s="44"/>
      <c r="MIO12" s="44"/>
      <c r="MIP12" s="44"/>
      <c r="MIQ12" s="44"/>
      <c r="MIR12" s="44"/>
      <c r="MIS12" s="44"/>
      <c r="MIT12" s="44"/>
      <c r="MIU12" s="44"/>
      <c r="MIV12" s="44"/>
      <c r="MIW12" s="44"/>
      <c r="MIX12" s="44"/>
      <c r="MIY12" s="44"/>
      <c r="MIZ12" s="44"/>
      <c r="MJA12" s="44"/>
      <c r="MJB12" s="44"/>
      <c r="MJC12" s="44"/>
      <c r="MJD12" s="44"/>
      <c r="MJE12" s="44"/>
      <c r="MJF12" s="44"/>
      <c r="MJG12" s="44"/>
      <c r="MJH12" s="44"/>
      <c r="MJI12" s="44"/>
      <c r="MJJ12" s="44"/>
      <c r="MJK12" s="44"/>
      <c r="MJL12" s="44"/>
      <c r="MJM12" s="44"/>
      <c r="MJN12" s="44"/>
      <c r="MJO12" s="44"/>
      <c r="MJP12" s="44"/>
      <c r="MJQ12" s="44"/>
      <c r="MJR12" s="44"/>
      <c r="MJS12" s="44"/>
      <c r="MJT12" s="44"/>
      <c r="MJU12" s="44"/>
      <c r="MJV12" s="44"/>
      <c r="MJW12" s="44"/>
      <c r="MJX12" s="44"/>
      <c r="MJY12" s="44"/>
      <c r="MJZ12" s="44"/>
      <c r="MKA12" s="44"/>
      <c r="MKB12" s="44"/>
      <c r="MKC12" s="44"/>
      <c r="MKD12" s="44"/>
      <c r="MKE12" s="44"/>
      <c r="MKF12" s="44"/>
      <c r="MKG12" s="44"/>
      <c r="MKH12" s="44"/>
      <c r="MKI12" s="44"/>
      <c r="MKJ12" s="44"/>
      <c r="MKK12" s="44"/>
      <c r="MKL12" s="44"/>
      <c r="MKM12" s="44"/>
      <c r="MKN12" s="44"/>
      <c r="MKO12" s="44"/>
      <c r="MKP12" s="44"/>
      <c r="MKQ12" s="44"/>
      <c r="MKR12" s="44"/>
      <c r="MKS12" s="44"/>
      <c r="MKT12" s="44"/>
      <c r="MKU12" s="44"/>
      <c r="MKV12" s="44"/>
      <c r="MKW12" s="44"/>
      <c r="MKX12" s="44"/>
      <c r="MKY12" s="44"/>
      <c r="MKZ12" s="44"/>
      <c r="MLA12" s="44"/>
      <c r="MLB12" s="44"/>
      <c r="MLC12" s="44"/>
      <c r="MLD12" s="44"/>
      <c r="MLE12" s="44"/>
      <c r="MLF12" s="44"/>
      <c r="MLG12" s="44"/>
      <c r="MLH12" s="44"/>
      <c r="MLI12" s="44"/>
      <c r="MLJ12" s="44"/>
      <c r="MLK12" s="44"/>
      <c r="MLL12" s="44"/>
      <c r="MLM12" s="44"/>
      <c r="MLN12" s="44"/>
      <c r="MLO12" s="44"/>
      <c r="MLP12" s="44"/>
      <c r="MLQ12" s="44"/>
      <c r="MLR12" s="44"/>
      <c r="MLS12" s="44"/>
      <c r="MLT12" s="44"/>
      <c r="MLU12" s="44"/>
      <c r="MLV12" s="44"/>
      <c r="MLW12" s="44"/>
      <c r="MLX12" s="44"/>
      <c r="MLY12" s="44"/>
      <c r="MLZ12" s="44"/>
      <c r="MMA12" s="44"/>
      <c r="MMB12" s="44"/>
      <c r="MMC12" s="44"/>
      <c r="MMD12" s="44"/>
      <c r="MME12" s="44"/>
      <c r="MMF12" s="44"/>
      <c r="MMG12" s="44"/>
      <c r="MMH12" s="44"/>
      <c r="MMI12" s="44"/>
      <c r="MMJ12" s="44"/>
      <c r="MMK12" s="44"/>
      <c r="MML12" s="44"/>
      <c r="MMM12" s="44"/>
      <c r="MMN12" s="44"/>
      <c r="MMO12" s="44"/>
      <c r="MMP12" s="44"/>
      <c r="MMQ12" s="44"/>
      <c r="MMR12" s="44"/>
      <c r="MMS12" s="44"/>
      <c r="MMT12" s="44"/>
      <c r="MMU12" s="44"/>
      <c r="MMV12" s="44"/>
      <c r="MMW12" s="44"/>
      <c r="MMX12" s="44"/>
      <c r="MMY12" s="44"/>
      <c r="MMZ12" s="44"/>
      <c r="MNA12" s="44"/>
      <c r="MNB12" s="44"/>
      <c r="MNC12" s="44"/>
      <c r="MND12" s="44"/>
      <c r="MNE12" s="44"/>
      <c r="MNF12" s="44"/>
      <c r="MNG12" s="44"/>
      <c r="MNH12" s="44"/>
      <c r="MNI12" s="44"/>
      <c r="MNJ12" s="44"/>
      <c r="MNK12" s="44"/>
      <c r="MNL12" s="44"/>
      <c r="MNM12" s="44"/>
      <c r="MNN12" s="44"/>
      <c r="MNO12" s="44"/>
      <c r="MNP12" s="44"/>
      <c r="MNQ12" s="44"/>
      <c r="MNR12" s="44"/>
      <c r="MNS12" s="44"/>
      <c r="MNT12" s="44"/>
      <c r="MNU12" s="44"/>
      <c r="MNV12" s="44"/>
      <c r="MNW12" s="44"/>
      <c r="MNX12" s="44"/>
      <c r="MNY12" s="44"/>
      <c r="MNZ12" s="44"/>
      <c r="MOA12" s="44"/>
      <c r="MOB12" s="44"/>
      <c r="MOC12" s="44"/>
      <c r="MOD12" s="44"/>
      <c r="MOE12" s="44"/>
      <c r="MOF12" s="44"/>
      <c r="MOG12" s="44"/>
      <c r="MOH12" s="44"/>
      <c r="MOI12" s="44"/>
      <c r="MOJ12" s="44"/>
      <c r="MOK12" s="44"/>
      <c r="MOL12" s="44"/>
      <c r="MOM12" s="44"/>
      <c r="MON12" s="44"/>
      <c r="MOO12" s="44"/>
      <c r="MOP12" s="44"/>
      <c r="MOQ12" s="44"/>
      <c r="MOR12" s="44"/>
      <c r="MOS12" s="44"/>
      <c r="MOT12" s="44"/>
      <c r="MOU12" s="44"/>
      <c r="MOV12" s="44"/>
      <c r="MOW12" s="44"/>
      <c r="MOX12" s="44"/>
      <c r="MOY12" s="44"/>
      <c r="MOZ12" s="44"/>
      <c r="MPA12" s="44"/>
      <c r="MPB12" s="44"/>
      <c r="MPC12" s="44"/>
      <c r="MPD12" s="44"/>
      <c r="MPE12" s="44"/>
      <c r="MPF12" s="44"/>
      <c r="MPG12" s="44"/>
      <c r="MPH12" s="44"/>
      <c r="MPI12" s="44"/>
      <c r="MPJ12" s="44"/>
      <c r="MPK12" s="44"/>
      <c r="MPL12" s="44"/>
      <c r="MPM12" s="44"/>
      <c r="MPN12" s="44"/>
      <c r="MPO12" s="44"/>
      <c r="MPP12" s="44"/>
      <c r="MPQ12" s="44"/>
      <c r="MPR12" s="44"/>
      <c r="MPS12" s="44"/>
      <c r="MPT12" s="44"/>
      <c r="MPU12" s="44"/>
      <c r="MPV12" s="44"/>
      <c r="MPW12" s="44"/>
      <c r="MPX12" s="44"/>
      <c r="MPY12" s="44"/>
      <c r="MPZ12" s="44"/>
      <c r="MQA12" s="44"/>
      <c r="MQB12" s="44"/>
      <c r="MQC12" s="44"/>
      <c r="MQD12" s="44"/>
      <c r="MQE12" s="44"/>
      <c r="MQF12" s="44"/>
      <c r="MQG12" s="44"/>
      <c r="MQH12" s="44"/>
      <c r="MQI12" s="44"/>
      <c r="MQJ12" s="44"/>
      <c r="MQK12" s="44"/>
      <c r="MQL12" s="44"/>
      <c r="MQM12" s="44"/>
      <c r="MQN12" s="44"/>
      <c r="MQO12" s="44"/>
      <c r="MQP12" s="44"/>
      <c r="MQQ12" s="44"/>
      <c r="MQR12" s="44"/>
      <c r="MQS12" s="44"/>
      <c r="MQT12" s="44"/>
      <c r="MQU12" s="44"/>
      <c r="MQV12" s="44"/>
      <c r="MQW12" s="44"/>
      <c r="MQX12" s="44"/>
      <c r="MQY12" s="44"/>
      <c r="MQZ12" s="44"/>
      <c r="MRA12" s="44"/>
      <c r="MRB12" s="44"/>
      <c r="MRC12" s="44"/>
      <c r="MRD12" s="44"/>
      <c r="MRE12" s="44"/>
      <c r="MRF12" s="44"/>
      <c r="MRG12" s="44"/>
      <c r="MRH12" s="44"/>
      <c r="MRI12" s="44"/>
      <c r="MRJ12" s="44"/>
      <c r="MRK12" s="44"/>
      <c r="MRL12" s="44"/>
      <c r="MRM12" s="44"/>
      <c r="MRN12" s="44"/>
      <c r="MRO12" s="44"/>
      <c r="MRP12" s="44"/>
      <c r="MRQ12" s="44"/>
      <c r="MRR12" s="44"/>
      <c r="MRS12" s="44"/>
      <c r="MRT12" s="44"/>
      <c r="MRU12" s="44"/>
      <c r="MRV12" s="44"/>
      <c r="MRW12" s="44"/>
      <c r="MRX12" s="44"/>
      <c r="MRY12" s="44"/>
      <c r="MRZ12" s="44"/>
      <c r="MSA12" s="44"/>
      <c r="MSB12" s="44"/>
      <c r="MSC12" s="44"/>
      <c r="MSD12" s="44"/>
      <c r="MSE12" s="44"/>
      <c r="MSF12" s="44"/>
      <c r="MSG12" s="44"/>
      <c r="MSH12" s="44"/>
      <c r="MSI12" s="44"/>
      <c r="MSJ12" s="44"/>
      <c r="MSK12" s="44"/>
      <c r="MSL12" s="44"/>
      <c r="MSM12" s="44"/>
      <c r="MSN12" s="44"/>
      <c r="MSO12" s="44"/>
      <c r="MSP12" s="44"/>
      <c r="MSQ12" s="44"/>
      <c r="MSR12" s="44"/>
      <c r="MSS12" s="44"/>
      <c r="MST12" s="44"/>
      <c r="MSU12" s="44"/>
      <c r="MSV12" s="44"/>
      <c r="MSW12" s="44"/>
      <c r="MSX12" s="44"/>
      <c r="MSY12" s="44"/>
      <c r="MSZ12" s="44"/>
      <c r="MTA12" s="44"/>
      <c r="MTB12" s="44"/>
      <c r="MTC12" s="44"/>
      <c r="MTD12" s="44"/>
      <c r="MTE12" s="44"/>
      <c r="MTF12" s="44"/>
      <c r="MTG12" s="44"/>
      <c r="MTH12" s="44"/>
      <c r="MTI12" s="44"/>
      <c r="MTJ12" s="44"/>
      <c r="MTK12" s="44"/>
      <c r="MTL12" s="44"/>
      <c r="MTM12" s="44"/>
      <c r="MTN12" s="44"/>
      <c r="MTO12" s="44"/>
      <c r="MTP12" s="44"/>
      <c r="MTQ12" s="44"/>
      <c r="MTR12" s="44"/>
      <c r="MTS12" s="44"/>
      <c r="MTT12" s="44"/>
      <c r="MTU12" s="44"/>
      <c r="MTV12" s="44"/>
      <c r="MTW12" s="44"/>
      <c r="MTX12" s="44"/>
      <c r="MTY12" s="44"/>
      <c r="MTZ12" s="44"/>
      <c r="MUA12" s="44"/>
      <c r="MUB12" s="44"/>
      <c r="MUC12" s="44"/>
      <c r="MUD12" s="44"/>
      <c r="MUE12" s="44"/>
      <c r="MUF12" s="44"/>
      <c r="MUG12" s="44"/>
      <c r="MUH12" s="44"/>
      <c r="MUI12" s="44"/>
      <c r="MUJ12" s="44"/>
      <c r="MUK12" s="44"/>
      <c r="MUL12" s="44"/>
      <c r="MUM12" s="44"/>
      <c r="MUN12" s="44"/>
      <c r="MUO12" s="44"/>
      <c r="MUP12" s="44"/>
      <c r="MUQ12" s="44"/>
      <c r="MUR12" s="44"/>
      <c r="MUS12" s="44"/>
      <c r="MUT12" s="44"/>
      <c r="MUU12" s="44"/>
      <c r="MUV12" s="44"/>
      <c r="MUW12" s="44"/>
      <c r="MUX12" s="44"/>
      <c r="MUY12" s="44"/>
      <c r="MUZ12" s="44"/>
      <c r="MVA12" s="44"/>
      <c r="MVB12" s="44"/>
      <c r="MVC12" s="44"/>
      <c r="MVD12" s="44"/>
      <c r="MVE12" s="44"/>
      <c r="MVF12" s="44"/>
      <c r="MVG12" s="44"/>
      <c r="MVH12" s="44"/>
      <c r="MVI12" s="44"/>
      <c r="MVJ12" s="44"/>
      <c r="MVK12" s="44"/>
      <c r="MVL12" s="44"/>
      <c r="MVM12" s="44"/>
      <c r="MVN12" s="44"/>
      <c r="MVO12" s="44"/>
      <c r="MVP12" s="44"/>
      <c r="MVQ12" s="44"/>
      <c r="MVR12" s="44"/>
      <c r="MVS12" s="44"/>
      <c r="MVT12" s="44"/>
      <c r="MVU12" s="44"/>
      <c r="MVV12" s="44"/>
      <c r="MVW12" s="44"/>
      <c r="MVX12" s="44"/>
      <c r="MVY12" s="44"/>
      <c r="MVZ12" s="44"/>
      <c r="MWA12" s="44"/>
      <c r="MWB12" s="44"/>
      <c r="MWC12" s="44"/>
      <c r="MWD12" s="44"/>
      <c r="MWE12" s="44"/>
      <c r="MWF12" s="44"/>
      <c r="MWG12" s="44"/>
      <c r="MWH12" s="44"/>
      <c r="MWI12" s="44"/>
      <c r="MWJ12" s="44"/>
      <c r="MWK12" s="44"/>
      <c r="MWL12" s="44"/>
      <c r="MWM12" s="44"/>
      <c r="MWN12" s="44"/>
      <c r="MWO12" s="44"/>
      <c r="MWP12" s="44"/>
      <c r="MWQ12" s="44"/>
      <c r="MWR12" s="44"/>
      <c r="MWS12" s="44"/>
      <c r="MWT12" s="44"/>
      <c r="MWU12" s="44"/>
      <c r="MWV12" s="44"/>
      <c r="MWW12" s="44"/>
      <c r="MWX12" s="44"/>
      <c r="MWY12" s="44"/>
      <c r="MWZ12" s="44"/>
      <c r="MXA12" s="44"/>
      <c r="MXB12" s="44"/>
      <c r="MXC12" s="44"/>
      <c r="MXD12" s="44"/>
      <c r="MXE12" s="44"/>
      <c r="MXF12" s="44"/>
      <c r="MXG12" s="44"/>
      <c r="MXH12" s="44"/>
      <c r="MXI12" s="44"/>
      <c r="MXJ12" s="44"/>
      <c r="MXK12" s="44"/>
      <c r="MXL12" s="44"/>
      <c r="MXM12" s="44"/>
      <c r="MXN12" s="44"/>
      <c r="MXO12" s="44"/>
      <c r="MXP12" s="44"/>
      <c r="MXQ12" s="44"/>
      <c r="MXR12" s="44"/>
      <c r="MXS12" s="44"/>
      <c r="MXT12" s="44"/>
      <c r="MXU12" s="44"/>
      <c r="MXV12" s="44"/>
      <c r="MXW12" s="44"/>
      <c r="MXX12" s="44"/>
      <c r="MXY12" s="44"/>
      <c r="MXZ12" s="44"/>
      <c r="MYA12" s="44"/>
      <c r="MYB12" s="44"/>
      <c r="MYC12" s="44"/>
      <c r="MYD12" s="44"/>
      <c r="MYE12" s="44"/>
      <c r="MYF12" s="44"/>
      <c r="MYG12" s="44"/>
      <c r="MYH12" s="44"/>
      <c r="MYI12" s="44"/>
      <c r="MYJ12" s="44"/>
      <c r="MYK12" s="44"/>
      <c r="MYL12" s="44"/>
      <c r="MYM12" s="44"/>
      <c r="MYN12" s="44"/>
      <c r="MYO12" s="44"/>
      <c r="MYP12" s="44"/>
      <c r="MYQ12" s="44"/>
      <c r="MYR12" s="44"/>
      <c r="MYS12" s="44"/>
      <c r="MYT12" s="44"/>
      <c r="MYU12" s="44"/>
      <c r="MYV12" s="44"/>
      <c r="MYW12" s="44"/>
      <c r="MYX12" s="44"/>
      <c r="MYY12" s="44"/>
      <c r="MYZ12" s="44"/>
      <c r="MZA12" s="44"/>
      <c r="MZB12" s="44"/>
      <c r="MZC12" s="44"/>
      <c r="MZD12" s="44"/>
      <c r="MZE12" s="44"/>
      <c r="MZF12" s="44"/>
      <c r="MZG12" s="44"/>
      <c r="MZH12" s="44"/>
      <c r="MZI12" s="44"/>
      <c r="MZJ12" s="44"/>
      <c r="MZK12" s="44"/>
      <c r="MZL12" s="44"/>
      <c r="MZM12" s="44"/>
      <c r="MZN12" s="44"/>
      <c r="MZO12" s="44"/>
      <c r="MZP12" s="44"/>
      <c r="MZQ12" s="44"/>
      <c r="MZR12" s="44"/>
      <c r="MZS12" s="44"/>
      <c r="MZT12" s="44"/>
      <c r="MZU12" s="44"/>
      <c r="MZV12" s="44"/>
      <c r="MZW12" s="44"/>
      <c r="MZX12" s="44"/>
      <c r="MZY12" s="44"/>
      <c r="MZZ12" s="44"/>
      <c r="NAA12" s="44"/>
      <c r="NAB12" s="44"/>
      <c r="NAC12" s="44"/>
      <c r="NAD12" s="44"/>
      <c r="NAE12" s="44"/>
      <c r="NAF12" s="44"/>
      <c r="NAG12" s="44"/>
      <c r="NAH12" s="44"/>
      <c r="NAI12" s="44"/>
      <c r="NAJ12" s="44"/>
      <c r="NAK12" s="44"/>
      <c r="NAL12" s="44"/>
      <c r="NAM12" s="44"/>
      <c r="NAN12" s="44"/>
      <c r="NAO12" s="44"/>
      <c r="NAP12" s="44"/>
      <c r="NAQ12" s="44"/>
      <c r="NAR12" s="44"/>
      <c r="NAS12" s="44"/>
      <c r="NAT12" s="44"/>
      <c r="NAU12" s="44"/>
      <c r="NAV12" s="44"/>
      <c r="NAW12" s="44"/>
      <c r="NAX12" s="44"/>
      <c r="NAY12" s="44"/>
      <c r="NAZ12" s="44"/>
      <c r="NBA12" s="44"/>
      <c r="NBB12" s="44"/>
      <c r="NBC12" s="44"/>
      <c r="NBD12" s="44"/>
      <c r="NBE12" s="44"/>
      <c r="NBF12" s="44"/>
      <c r="NBG12" s="44"/>
      <c r="NBH12" s="44"/>
      <c r="NBI12" s="44"/>
      <c r="NBJ12" s="44"/>
      <c r="NBK12" s="44"/>
      <c r="NBL12" s="44"/>
      <c r="NBM12" s="44"/>
      <c r="NBN12" s="44"/>
      <c r="NBO12" s="44"/>
      <c r="NBP12" s="44"/>
      <c r="NBQ12" s="44"/>
      <c r="NBR12" s="44"/>
      <c r="NBS12" s="44"/>
      <c r="NBT12" s="44"/>
      <c r="NBU12" s="44"/>
      <c r="NBV12" s="44"/>
      <c r="NBW12" s="44"/>
      <c r="NBX12" s="44"/>
      <c r="NBY12" s="44"/>
      <c r="NBZ12" s="44"/>
      <c r="NCA12" s="44"/>
      <c r="NCB12" s="44"/>
      <c r="NCC12" s="44"/>
      <c r="NCD12" s="44"/>
      <c r="NCE12" s="44"/>
      <c r="NCF12" s="44"/>
      <c r="NCG12" s="44"/>
      <c r="NCH12" s="44"/>
      <c r="NCI12" s="44"/>
      <c r="NCJ12" s="44"/>
      <c r="NCK12" s="44"/>
      <c r="NCL12" s="44"/>
      <c r="NCM12" s="44"/>
      <c r="NCN12" s="44"/>
      <c r="NCO12" s="44"/>
      <c r="NCP12" s="44"/>
      <c r="NCQ12" s="44"/>
      <c r="NCR12" s="44"/>
      <c r="NCS12" s="44"/>
      <c r="NCT12" s="44"/>
      <c r="NCU12" s="44"/>
      <c r="NCV12" s="44"/>
      <c r="NCW12" s="44"/>
      <c r="NCX12" s="44"/>
      <c r="NCY12" s="44"/>
      <c r="NCZ12" s="44"/>
      <c r="NDA12" s="44"/>
      <c r="NDB12" s="44"/>
      <c r="NDC12" s="44"/>
      <c r="NDD12" s="44"/>
      <c r="NDE12" s="44"/>
      <c r="NDF12" s="44"/>
      <c r="NDG12" s="44"/>
      <c r="NDH12" s="44"/>
      <c r="NDI12" s="44"/>
      <c r="NDJ12" s="44"/>
      <c r="NDK12" s="44"/>
      <c r="NDL12" s="44"/>
      <c r="NDM12" s="44"/>
      <c r="NDN12" s="44"/>
      <c r="NDO12" s="44"/>
      <c r="NDP12" s="44"/>
      <c r="NDQ12" s="44"/>
      <c r="NDR12" s="44"/>
      <c r="NDS12" s="44"/>
      <c r="NDT12" s="44"/>
      <c r="NDU12" s="44"/>
      <c r="NDV12" s="44"/>
      <c r="NDW12" s="44"/>
      <c r="NDX12" s="44"/>
      <c r="NDY12" s="44"/>
      <c r="NDZ12" s="44"/>
      <c r="NEA12" s="44"/>
      <c r="NEB12" s="44"/>
      <c r="NEC12" s="44"/>
      <c r="NED12" s="44"/>
      <c r="NEE12" s="44"/>
      <c r="NEF12" s="44"/>
      <c r="NEG12" s="44"/>
      <c r="NEH12" s="44"/>
      <c r="NEI12" s="44"/>
      <c r="NEJ12" s="44"/>
      <c r="NEK12" s="44"/>
      <c r="NEL12" s="44"/>
      <c r="NEM12" s="44"/>
      <c r="NEN12" s="44"/>
      <c r="NEO12" s="44"/>
      <c r="NEP12" s="44"/>
      <c r="NEQ12" s="44"/>
      <c r="NER12" s="44"/>
      <c r="NES12" s="44"/>
      <c r="NET12" s="44"/>
      <c r="NEU12" s="44"/>
      <c r="NEV12" s="44"/>
      <c r="NEW12" s="44"/>
      <c r="NEX12" s="44"/>
      <c r="NEY12" s="44"/>
      <c r="NEZ12" s="44"/>
      <c r="NFA12" s="44"/>
      <c r="NFB12" s="44"/>
      <c r="NFC12" s="44"/>
      <c r="NFD12" s="44"/>
      <c r="NFE12" s="44"/>
      <c r="NFF12" s="44"/>
      <c r="NFG12" s="44"/>
      <c r="NFH12" s="44"/>
      <c r="NFI12" s="44"/>
      <c r="NFJ12" s="44"/>
      <c r="NFK12" s="44"/>
      <c r="NFL12" s="44"/>
      <c r="NFM12" s="44"/>
      <c r="NFN12" s="44"/>
      <c r="NFO12" s="44"/>
      <c r="NFP12" s="44"/>
      <c r="NFQ12" s="44"/>
      <c r="NFR12" s="44"/>
      <c r="NFS12" s="44"/>
      <c r="NFT12" s="44"/>
      <c r="NFU12" s="44"/>
      <c r="NFV12" s="44"/>
      <c r="NFW12" s="44"/>
      <c r="NFX12" s="44"/>
      <c r="NFY12" s="44"/>
      <c r="NFZ12" s="44"/>
      <c r="NGA12" s="44"/>
      <c r="NGB12" s="44"/>
      <c r="NGC12" s="44"/>
      <c r="NGD12" s="44"/>
      <c r="NGE12" s="44"/>
      <c r="NGF12" s="44"/>
      <c r="NGG12" s="44"/>
      <c r="NGH12" s="44"/>
      <c r="NGI12" s="44"/>
      <c r="NGJ12" s="44"/>
      <c r="NGK12" s="44"/>
      <c r="NGL12" s="44"/>
      <c r="NGM12" s="44"/>
      <c r="NGN12" s="44"/>
      <c r="NGO12" s="44"/>
      <c r="NGP12" s="44"/>
      <c r="NGQ12" s="44"/>
      <c r="NGR12" s="44"/>
      <c r="NGS12" s="44"/>
      <c r="NGT12" s="44"/>
      <c r="NGU12" s="44"/>
      <c r="NGV12" s="44"/>
      <c r="NGW12" s="44"/>
      <c r="NGX12" s="44"/>
      <c r="NGY12" s="44"/>
      <c r="NGZ12" s="44"/>
      <c r="NHA12" s="44"/>
      <c r="NHB12" s="44"/>
      <c r="NHC12" s="44"/>
      <c r="NHD12" s="44"/>
      <c r="NHE12" s="44"/>
      <c r="NHF12" s="44"/>
      <c r="NHG12" s="44"/>
      <c r="NHH12" s="44"/>
      <c r="NHI12" s="44"/>
      <c r="NHJ12" s="44"/>
      <c r="NHK12" s="44"/>
      <c r="NHL12" s="44"/>
      <c r="NHM12" s="44"/>
      <c r="NHN12" s="44"/>
      <c r="NHO12" s="44"/>
      <c r="NHP12" s="44"/>
      <c r="NHQ12" s="44"/>
      <c r="NHR12" s="44"/>
      <c r="NHS12" s="44"/>
      <c r="NHT12" s="44"/>
      <c r="NHU12" s="44"/>
      <c r="NHV12" s="44"/>
      <c r="NHW12" s="44"/>
      <c r="NHX12" s="44"/>
      <c r="NHY12" s="44"/>
      <c r="NHZ12" s="44"/>
      <c r="NIA12" s="44"/>
      <c r="NIB12" s="44"/>
      <c r="NIC12" s="44"/>
      <c r="NID12" s="44"/>
      <c r="NIE12" s="44"/>
      <c r="NIF12" s="44"/>
      <c r="NIG12" s="44"/>
      <c r="NIH12" s="44"/>
      <c r="NII12" s="44"/>
      <c r="NIJ12" s="44"/>
      <c r="NIK12" s="44"/>
      <c r="NIL12" s="44"/>
      <c r="NIM12" s="44"/>
      <c r="NIN12" s="44"/>
      <c r="NIO12" s="44"/>
      <c r="NIP12" s="44"/>
      <c r="NIQ12" s="44"/>
      <c r="NIR12" s="44"/>
      <c r="NIS12" s="44"/>
      <c r="NIT12" s="44"/>
      <c r="NIU12" s="44"/>
      <c r="NIV12" s="44"/>
      <c r="NIW12" s="44"/>
      <c r="NIX12" s="44"/>
      <c r="NIY12" s="44"/>
      <c r="NIZ12" s="44"/>
      <c r="NJA12" s="44"/>
      <c r="NJB12" s="44"/>
      <c r="NJC12" s="44"/>
      <c r="NJD12" s="44"/>
      <c r="NJE12" s="44"/>
      <c r="NJF12" s="44"/>
      <c r="NJG12" s="44"/>
      <c r="NJH12" s="44"/>
      <c r="NJI12" s="44"/>
      <c r="NJJ12" s="44"/>
      <c r="NJK12" s="44"/>
      <c r="NJL12" s="44"/>
      <c r="NJM12" s="44"/>
      <c r="NJN12" s="44"/>
      <c r="NJO12" s="44"/>
      <c r="NJP12" s="44"/>
      <c r="NJQ12" s="44"/>
      <c r="NJR12" s="44"/>
      <c r="NJS12" s="44"/>
      <c r="NJT12" s="44"/>
      <c r="NJU12" s="44"/>
      <c r="NJV12" s="44"/>
      <c r="NJW12" s="44"/>
      <c r="NJX12" s="44"/>
      <c r="NJY12" s="44"/>
      <c r="NJZ12" s="44"/>
      <c r="NKA12" s="44"/>
      <c r="NKB12" s="44"/>
      <c r="NKC12" s="44"/>
      <c r="NKD12" s="44"/>
      <c r="NKE12" s="44"/>
      <c r="NKF12" s="44"/>
      <c r="NKG12" s="44"/>
      <c r="NKH12" s="44"/>
      <c r="NKI12" s="44"/>
      <c r="NKJ12" s="44"/>
      <c r="NKK12" s="44"/>
      <c r="NKL12" s="44"/>
      <c r="NKM12" s="44"/>
      <c r="NKN12" s="44"/>
      <c r="NKO12" s="44"/>
      <c r="NKP12" s="44"/>
      <c r="NKQ12" s="44"/>
      <c r="NKR12" s="44"/>
      <c r="NKS12" s="44"/>
      <c r="NKT12" s="44"/>
      <c r="NKU12" s="44"/>
      <c r="NKV12" s="44"/>
      <c r="NKW12" s="44"/>
      <c r="NKX12" s="44"/>
      <c r="NKY12" s="44"/>
      <c r="NKZ12" s="44"/>
      <c r="NLA12" s="44"/>
      <c r="NLB12" s="44"/>
      <c r="NLC12" s="44"/>
      <c r="NLD12" s="44"/>
      <c r="NLE12" s="44"/>
      <c r="NLF12" s="44"/>
      <c r="NLG12" s="44"/>
      <c r="NLH12" s="44"/>
      <c r="NLI12" s="44"/>
      <c r="NLJ12" s="44"/>
      <c r="NLK12" s="44"/>
      <c r="NLL12" s="44"/>
      <c r="NLM12" s="44"/>
      <c r="NLN12" s="44"/>
      <c r="NLO12" s="44"/>
      <c r="NLP12" s="44"/>
      <c r="NLQ12" s="44"/>
      <c r="NLR12" s="44"/>
      <c r="NLS12" s="44"/>
      <c r="NLT12" s="44"/>
      <c r="NLU12" s="44"/>
      <c r="NLV12" s="44"/>
      <c r="NLW12" s="44"/>
      <c r="NLX12" s="44"/>
      <c r="NLY12" s="44"/>
      <c r="NLZ12" s="44"/>
      <c r="NMA12" s="44"/>
      <c r="NMB12" s="44"/>
      <c r="NMC12" s="44"/>
      <c r="NMD12" s="44"/>
      <c r="NME12" s="44"/>
      <c r="NMF12" s="44"/>
      <c r="NMG12" s="44"/>
      <c r="NMH12" s="44"/>
      <c r="NMI12" s="44"/>
      <c r="NMJ12" s="44"/>
      <c r="NMK12" s="44"/>
      <c r="NML12" s="44"/>
      <c r="NMM12" s="44"/>
      <c r="NMN12" s="44"/>
      <c r="NMO12" s="44"/>
      <c r="NMP12" s="44"/>
      <c r="NMQ12" s="44"/>
      <c r="NMR12" s="44"/>
      <c r="NMS12" s="44"/>
      <c r="NMT12" s="44"/>
      <c r="NMU12" s="44"/>
      <c r="NMV12" s="44"/>
      <c r="NMW12" s="44"/>
      <c r="NMX12" s="44"/>
      <c r="NMY12" s="44"/>
      <c r="NMZ12" s="44"/>
      <c r="NNA12" s="44"/>
      <c r="NNB12" s="44"/>
      <c r="NNC12" s="44"/>
      <c r="NND12" s="44"/>
      <c r="NNE12" s="44"/>
      <c r="NNF12" s="44"/>
      <c r="NNG12" s="44"/>
      <c r="NNH12" s="44"/>
      <c r="NNI12" s="44"/>
      <c r="NNJ12" s="44"/>
      <c r="NNK12" s="44"/>
      <c r="NNL12" s="44"/>
      <c r="NNM12" s="44"/>
      <c r="NNN12" s="44"/>
      <c r="NNO12" s="44"/>
      <c r="NNP12" s="44"/>
      <c r="NNQ12" s="44"/>
      <c r="NNR12" s="44"/>
      <c r="NNS12" s="44"/>
      <c r="NNT12" s="44"/>
      <c r="NNU12" s="44"/>
      <c r="NNV12" s="44"/>
      <c r="NNW12" s="44"/>
      <c r="NNX12" s="44"/>
      <c r="NNY12" s="44"/>
      <c r="NNZ12" s="44"/>
      <c r="NOA12" s="44"/>
      <c r="NOB12" s="44"/>
      <c r="NOC12" s="44"/>
      <c r="NOD12" s="44"/>
      <c r="NOE12" s="44"/>
      <c r="NOF12" s="44"/>
      <c r="NOG12" s="44"/>
      <c r="NOH12" s="44"/>
      <c r="NOI12" s="44"/>
      <c r="NOJ12" s="44"/>
      <c r="NOK12" s="44"/>
      <c r="NOL12" s="44"/>
      <c r="NOM12" s="44"/>
      <c r="NON12" s="44"/>
      <c r="NOO12" s="44"/>
      <c r="NOP12" s="44"/>
      <c r="NOQ12" s="44"/>
      <c r="NOR12" s="44"/>
      <c r="NOS12" s="44"/>
      <c r="NOT12" s="44"/>
      <c r="NOU12" s="44"/>
      <c r="NOV12" s="44"/>
      <c r="NOW12" s="44"/>
      <c r="NOX12" s="44"/>
      <c r="NOY12" s="44"/>
      <c r="NOZ12" s="44"/>
      <c r="NPA12" s="44"/>
      <c r="NPB12" s="44"/>
      <c r="NPC12" s="44"/>
      <c r="NPD12" s="44"/>
      <c r="NPE12" s="44"/>
      <c r="NPF12" s="44"/>
      <c r="NPG12" s="44"/>
      <c r="NPH12" s="44"/>
      <c r="NPI12" s="44"/>
      <c r="NPJ12" s="44"/>
      <c r="NPK12" s="44"/>
      <c r="NPL12" s="44"/>
      <c r="NPM12" s="44"/>
      <c r="NPN12" s="44"/>
      <c r="NPO12" s="44"/>
      <c r="NPP12" s="44"/>
      <c r="NPQ12" s="44"/>
      <c r="NPR12" s="44"/>
      <c r="NPS12" s="44"/>
      <c r="NPT12" s="44"/>
      <c r="NPU12" s="44"/>
      <c r="NPV12" s="44"/>
      <c r="NPW12" s="44"/>
      <c r="NPX12" s="44"/>
      <c r="NPY12" s="44"/>
      <c r="NPZ12" s="44"/>
      <c r="NQA12" s="44"/>
      <c r="NQB12" s="44"/>
      <c r="NQC12" s="44"/>
      <c r="NQD12" s="44"/>
      <c r="NQE12" s="44"/>
      <c r="NQF12" s="44"/>
      <c r="NQG12" s="44"/>
      <c r="NQH12" s="44"/>
      <c r="NQI12" s="44"/>
      <c r="NQJ12" s="44"/>
      <c r="NQK12" s="44"/>
      <c r="NQL12" s="44"/>
      <c r="NQM12" s="44"/>
      <c r="NQN12" s="44"/>
      <c r="NQO12" s="44"/>
      <c r="NQP12" s="44"/>
      <c r="NQQ12" s="44"/>
      <c r="NQR12" s="44"/>
      <c r="NQS12" s="44"/>
      <c r="NQT12" s="44"/>
      <c r="NQU12" s="44"/>
      <c r="NQV12" s="44"/>
      <c r="NQW12" s="44"/>
      <c r="NQX12" s="44"/>
      <c r="NQY12" s="44"/>
      <c r="NQZ12" s="44"/>
      <c r="NRA12" s="44"/>
      <c r="NRB12" s="44"/>
      <c r="NRC12" s="44"/>
      <c r="NRD12" s="44"/>
      <c r="NRE12" s="44"/>
      <c r="NRF12" s="44"/>
      <c r="NRG12" s="44"/>
      <c r="NRH12" s="44"/>
      <c r="NRI12" s="44"/>
      <c r="NRJ12" s="44"/>
      <c r="NRK12" s="44"/>
      <c r="NRL12" s="44"/>
      <c r="NRM12" s="44"/>
      <c r="NRN12" s="44"/>
      <c r="NRO12" s="44"/>
      <c r="NRP12" s="44"/>
      <c r="NRQ12" s="44"/>
      <c r="NRR12" s="44"/>
      <c r="NRS12" s="44"/>
      <c r="NRT12" s="44"/>
      <c r="NRU12" s="44"/>
      <c r="NRV12" s="44"/>
      <c r="NRW12" s="44"/>
      <c r="NRX12" s="44"/>
      <c r="NRY12" s="44"/>
      <c r="NRZ12" s="44"/>
      <c r="NSA12" s="44"/>
      <c r="NSB12" s="44"/>
      <c r="NSC12" s="44"/>
      <c r="NSD12" s="44"/>
      <c r="NSE12" s="44"/>
      <c r="NSF12" s="44"/>
      <c r="NSG12" s="44"/>
      <c r="NSH12" s="44"/>
      <c r="NSI12" s="44"/>
      <c r="NSJ12" s="44"/>
      <c r="NSK12" s="44"/>
      <c r="NSL12" s="44"/>
      <c r="NSM12" s="44"/>
      <c r="NSN12" s="44"/>
      <c r="NSO12" s="44"/>
      <c r="NSP12" s="44"/>
      <c r="NSQ12" s="44"/>
      <c r="NSR12" s="44"/>
      <c r="NSS12" s="44"/>
      <c r="NST12" s="44"/>
      <c r="NSU12" s="44"/>
      <c r="NSV12" s="44"/>
      <c r="NSW12" s="44"/>
      <c r="NSX12" s="44"/>
      <c r="NSY12" s="44"/>
      <c r="NSZ12" s="44"/>
      <c r="NTA12" s="44"/>
      <c r="NTB12" s="44"/>
      <c r="NTC12" s="44"/>
      <c r="NTD12" s="44"/>
      <c r="NTE12" s="44"/>
      <c r="NTF12" s="44"/>
      <c r="NTG12" s="44"/>
      <c r="NTH12" s="44"/>
      <c r="NTI12" s="44"/>
      <c r="NTJ12" s="44"/>
      <c r="NTK12" s="44"/>
      <c r="NTL12" s="44"/>
      <c r="NTM12" s="44"/>
      <c r="NTN12" s="44"/>
      <c r="NTO12" s="44"/>
      <c r="NTP12" s="44"/>
      <c r="NTQ12" s="44"/>
      <c r="NTR12" s="44"/>
      <c r="NTS12" s="44"/>
      <c r="NTT12" s="44"/>
      <c r="NTU12" s="44"/>
      <c r="NTV12" s="44"/>
      <c r="NTW12" s="44"/>
      <c r="NTX12" s="44"/>
      <c r="NTY12" s="44"/>
      <c r="NTZ12" s="44"/>
      <c r="NUA12" s="44"/>
      <c r="NUB12" s="44"/>
      <c r="NUC12" s="44"/>
      <c r="NUD12" s="44"/>
      <c r="NUE12" s="44"/>
      <c r="NUF12" s="44"/>
      <c r="NUG12" s="44"/>
      <c r="NUH12" s="44"/>
      <c r="NUI12" s="44"/>
      <c r="NUJ12" s="44"/>
      <c r="NUK12" s="44"/>
      <c r="NUL12" s="44"/>
      <c r="NUM12" s="44"/>
      <c r="NUN12" s="44"/>
      <c r="NUO12" s="44"/>
      <c r="NUP12" s="44"/>
      <c r="NUQ12" s="44"/>
      <c r="NUR12" s="44"/>
      <c r="NUS12" s="44"/>
      <c r="NUT12" s="44"/>
      <c r="NUU12" s="44"/>
      <c r="NUV12" s="44"/>
      <c r="NUW12" s="44"/>
      <c r="NUX12" s="44"/>
      <c r="NUY12" s="44"/>
      <c r="NUZ12" s="44"/>
      <c r="NVA12" s="44"/>
      <c r="NVB12" s="44"/>
      <c r="NVC12" s="44"/>
      <c r="NVD12" s="44"/>
      <c r="NVE12" s="44"/>
      <c r="NVF12" s="44"/>
      <c r="NVG12" s="44"/>
      <c r="NVH12" s="44"/>
      <c r="NVI12" s="44"/>
      <c r="NVJ12" s="44"/>
      <c r="NVK12" s="44"/>
      <c r="NVL12" s="44"/>
      <c r="NVM12" s="44"/>
      <c r="NVN12" s="44"/>
      <c r="NVO12" s="44"/>
      <c r="NVP12" s="44"/>
      <c r="NVQ12" s="44"/>
      <c r="NVR12" s="44"/>
      <c r="NVS12" s="44"/>
      <c r="NVT12" s="44"/>
      <c r="NVU12" s="44"/>
      <c r="NVV12" s="44"/>
      <c r="NVW12" s="44"/>
      <c r="NVX12" s="44"/>
      <c r="NVY12" s="44"/>
      <c r="NVZ12" s="44"/>
      <c r="NWA12" s="44"/>
      <c r="NWB12" s="44"/>
      <c r="NWC12" s="44"/>
      <c r="NWD12" s="44"/>
      <c r="NWE12" s="44"/>
      <c r="NWF12" s="44"/>
      <c r="NWG12" s="44"/>
      <c r="NWH12" s="44"/>
      <c r="NWI12" s="44"/>
      <c r="NWJ12" s="44"/>
      <c r="NWK12" s="44"/>
      <c r="NWL12" s="44"/>
      <c r="NWM12" s="44"/>
      <c r="NWN12" s="44"/>
      <c r="NWO12" s="44"/>
      <c r="NWP12" s="44"/>
      <c r="NWQ12" s="44"/>
      <c r="NWR12" s="44"/>
      <c r="NWS12" s="44"/>
      <c r="NWT12" s="44"/>
      <c r="NWU12" s="44"/>
      <c r="NWV12" s="44"/>
      <c r="NWW12" s="44"/>
      <c r="NWX12" s="44"/>
      <c r="NWY12" s="44"/>
      <c r="NWZ12" s="44"/>
      <c r="NXA12" s="44"/>
      <c r="NXB12" s="44"/>
      <c r="NXC12" s="44"/>
      <c r="NXD12" s="44"/>
      <c r="NXE12" s="44"/>
      <c r="NXF12" s="44"/>
      <c r="NXG12" s="44"/>
      <c r="NXH12" s="44"/>
      <c r="NXI12" s="44"/>
      <c r="NXJ12" s="44"/>
      <c r="NXK12" s="44"/>
      <c r="NXL12" s="44"/>
      <c r="NXM12" s="44"/>
      <c r="NXN12" s="44"/>
      <c r="NXO12" s="44"/>
      <c r="NXP12" s="44"/>
      <c r="NXQ12" s="44"/>
      <c r="NXR12" s="44"/>
      <c r="NXS12" s="44"/>
      <c r="NXT12" s="44"/>
      <c r="NXU12" s="44"/>
      <c r="NXV12" s="44"/>
      <c r="NXW12" s="44"/>
      <c r="NXX12" s="44"/>
      <c r="NXY12" s="44"/>
      <c r="NXZ12" s="44"/>
      <c r="NYA12" s="44"/>
      <c r="NYB12" s="44"/>
      <c r="NYC12" s="44"/>
      <c r="NYD12" s="44"/>
      <c r="NYE12" s="44"/>
      <c r="NYF12" s="44"/>
      <c r="NYG12" s="44"/>
      <c r="NYH12" s="44"/>
      <c r="NYI12" s="44"/>
      <c r="NYJ12" s="44"/>
      <c r="NYK12" s="44"/>
      <c r="NYL12" s="44"/>
      <c r="NYM12" s="44"/>
      <c r="NYN12" s="44"/>
      <c r="NYO12" s="44"/>
      <c r="NYP12" s="44"/>
      <c r="NYQ12" s="44"/>
      <c r="NYR12" s="44"/>
      <c r="NYS12" s="44"/>
      <c r="NYT12" s="44"/>
      <c r="NYU12" s="44"/>
      <c r="NYV12" s="44"/>
      <c r="NYW12" s="44"/>
      <c r="NYX12" s="44"/>
      <c r="NYY12" s="44"/>
      <c r="NYZ12" s="44"/>
      <c r="NZA12" s="44"/>
      <c r="NZB12" s="44"/>
      <c r="NZC12" s="44"/>
      <c r="NZD12" s="44"/>
      <c r="NZE12" s="44"/>
      <c r="NZF12" s="44"/>
      <c r="NZG12" s="44"/>
      <c r="NZH12" s="44"/>
      <c r="NZI12" s="44"/>
      <c r="NZJ12" s="44"/>
      <c r="NZK12" s="44"/>
      <c r="NZL12" s="44"/>
      <c r="NZM12" s="44"/>
      <c r="NZN12" s="44"/>
      <c r="NZO12" s="44"/>
      <c r="NZP12" s="44"/>
      <c r="NZQ12" s="44"/>
      <c r="NZR12" s="44"/>
      <c r="NZS12" s="44"/>
      <c r="NZT12" s="44"/>
      <c r="NZU12" s="44"/>
      <c r="NZV12" s="44"/>
      <c r="NZW12" s="44"/>
      <c r="NZX12" s="44"/>
      <c r="NZY12" s="44"/>
      <c r="NZZ12" s="44"/>
      <c r="OAA12" s="44"/>
      <c r="OAB12" s="44"/>
      <c r="OAC12" s="44"/>
      <c r="OAD12" s="44"/>
      <c r="OAE12" s="44"/>
      <c r="OAF12" s="44"/>
      <c r="OAG12" s="44"/>
      <c r="OAH12" s="44"/>
      <c r="OAI12" s="44"/>
      <c r="OAJ12" s="44"/>
      <c r="OAK12" s="44"/>
      <c r="OAL12" s="44"/>
      <c r="OAM12" s="44"/>
      <c r="OAN12" s="44"/>
      <c r="OAO12" s="44"/>
      <c r="OAP12" s="44"/>
      <c r="OAQ12" s="44"/>
      <c r="OAR12" s="44"/>
      <c r="OAS12" s="44"/>
      <c r="OAT12" s="44"/>
      <c r="OAU12" s="44"/>
      <c r="OAV12" s="44"/>
      <c r="OAW12" s="44"/>
      <c r="OAX12" s="44"/>
      <c r="OAY12" s="44"/>
      <c r="OAZ12" s="44"/>
      <c r="OBA12" s="44"/>
      <c r="OBB12" s="44"/>
      <c r="OBC12" s="44"/>
      <c r="OBD12" s="44"/>
      <c r="OBE12" s="44"/>
      <c r="OBF12" s="44"/>
      <c r="OBG12" s="44"/>
      <c r="OBH12" s="44"/>
      <c r="OBI12" s="44"/>
      <c r="OBJ12" s="44"/>
      <c r="OBK12" s="44"/>
      <c r="OBL12" s="44"/>
      <c r="OBM12" s="44"/>
      <c r="OBN12" s="44"/>
      <c r="OBO12" s="44"/>
      <c r="OBP12" s="44"/>
      <c r="OBQ12" s="44"/>
      <c r="OBR12" s="44"/>
      <c r="OBS12" s="44"/>
      <c r="OBT12" s="44"/>
      <c r="OBU12" s="44"/>
      <c r="OBV12" s="44"/>
      <c r="OBW12" s="44"/>
      <c r="OBX12" s="44"/>
      <c r="OBY12" s="44"/>
      <c r="OBZ12" s="44"/>
      <c r="OCA12" s="44"/>
      <c r="OCB12" s="44"/>
      <c r="OCC12" s="44"/>
      <c r="OCD12" s="44"/>
      <c r="OCE12" s="44"/>
      <c r="OCF12" s="44"/>
      <c r="OCG12" s="44"/>
      <c r="OCH12" s="44"/>
      <c r="OCI12" s="44"/>
      <c r="OCJ12" s="44"/>
      <c r="OCK12" s="44"/>
      <c r="OCL12" s="44"/>
      <c r="OCM12" s="44"/>
      <c r="OCN12" s="44"/>
      <c r="OCO12" s="44"/>
      <c r="OCP12" s="44"/>
      <c r="OCQ12" s="44"/>
      <c r="OCR12" s="44"/>
      <c r="OCS12" s="44"/>
      <c r="OCT12" s="44"/>
      <c r="OCU12" s="44"/>
      <c r="OCV12" s="44"/>
      <c r="OCW12" s="44"/>
      <c r="OCX12" s="44"/>
      <c r="OCY12" s="44"/>
      <c r="OCZ12" s="44"/>
      <c r="ODA12" s="44"/>
      <c r="ODB12" s="44"/>
      <c r="ODC12" s="44"/>
      <c r="ODD12" s="44"/>
      <c r="ODE12" s="44"/>
      <c r="ODF12" s="44"/>
      <c r="ODG12" s="44"/>
      <c r="ODH12" s="44"/>
      <c r="ODI12" s="44"/>
      <c r="ODJ12" s="44"/>
      <c r="ODK12" s="44"/>
      <c r="ODL12" s="44"/>
      <c r="ODM12" s="44"/>
      <c r="ODN12" s="44"/>
      <c r="ODO12" s="44"/>
      <c r="ODP12" s="44"/>
      <c r="ODQ12" s="44"/>
      <c r="ODR12" s="44"/>
      <c r="ODS12" s="44"/>
      <c r="ODT12" s="44"/>
      <c r="ODU12" s="44"/>
      <c r="ODV12" s="44"/>
      <c r="ODW12" s="44"/>
      <c r="ODX12" s="44"/>
      <c r="ODY12" s="44"/>
      <c r="ODZ12" s="44"/>
      <c r="OEA12" s="44"/>
      <c r="OEB12" s="44"/>
      <c r="OEC12" s="44"/>
      <c r="OED12" s="44"/>
      <c r="OEE12" s="44"/>
      <c r="OEF12" s="44"/>
      <c r="OEG12" s="44"/>
      <c r="OEH12" s="44"/>
      <c r="OEI12" s="44"/>
      <c r="OEJ12" s="44"/>
      <c r="OEK12" s="44"/>
      <c r="OEL12" s="44"/>
      <c r="OEM12" s="44"/>
      <c r="OEN12" s="44"/>
      <c r="OEO12" s="44"/>
      <c r="OEP12" s="44"/>
      <c r="OEQ12" s="44"/>
      <c r="OER12" s="44"/>
      <c r="OES12" s="44"/>
      <c r="OET12" s="44"/>
      <c r="OEU12" s="44"/>
      <c r="OEV12" s="44"/>
      <c r="OEW12" s="44"/>
      <c r="OEX12" s="44"/>
      <c r="OEY12" s="44"/>
      <c r="OEZ12" s="44"/>
      <c r="OFA12" s="44"/>
      <c r="OFB12" s="44"/>
      <c r="OFC12" s="44"/>
      <c r="OFD12" s="44"/>
      <c r="OFE12" s="44"/>
      <c r="OFF12" s="44"/>
      <c r="OFG12" s="44"/>
      <c r="OFH12" s="44"/>
      <c r="OFI12" s="44"/>
      <c r="OFJ12" s="44"/>
      <c r="OFK12" s="44"/>
      <c r="OFL12" s="44"/>
      <c r="OFM12" s="44"/>
      <c r="OFN12" s="44"/>
      <c r="OFO12" s="44"/>
      <c r="OFP12" s="44"/>
      <c r="OFQ12" s="44"/>
      <c r="OFR12" s="44"/>
      <c r="OFS12" s="44"/>
      <c r="OFT12" s="44"/>
      <c r="OFU12" s="44"/>
      <c r="OFV12" s="44"/>
      <c r="OFW12" s="44"/>
      <c r="OFX12" s="44"/>
      <c r="OFY12" s="44"/>
      <c r="OFZ12" s="44"/>
      <c r="OGA12" s="44"/>
      <c r="OGB12" s="44"/>
      <c r="OGC12" s="44"/>
      <c r="OGD12" s="44"/>
      <c r="OGE12" s="44"/>
      <c r="OGF12" s="44"/>
      <c r="OGG12" s="44"/>
      <c r="OGH12" s="44"/>
      <c r="OGI12" s="44"/>
      <c r="OGJ12" s="44"/>
      <c r="OGK12" s="44"/>
      <c r="OGL12" s="44"/>
      <c r="OGM12" s="44"/>
      <c r="OGN12" s="44"/>
      <c r="OGO12" s="44"/>
      <c r="OGP12" s="44"/>
      <c r="OGQ12" s="44"/>
      <c r="OGR12" s="44"/>
      <c r="OGS12" s="44"/>
      <c r="OGT12" s="44"/>
      <c r="OGU12" s="44"/>
      <c r="OGV12" s="44"/>
      <c r="OGW12" s="44"/>
      <c r="OGX12" s="44"/>
      <c r="OGY12" s="44"/>
      <c r="OGZ12" s="44"/>
      <c r="OHA12" s="44"/>
      <c r="OHB12" s="44"/>
      <c r="OHC12" s="44"/>
      <c r="OHD12" s="44"/>
      <c r="OHE12" s="44"/>
      <c r="OHF12" s="44"/>
      <c r="OHG12" s="44"/>
      <c r="OHH12" s="44"/>
      <c r="OHI12" s="44"/>
      <c r="OHJ12" s="44"/>
      <c r="OHK12" s="44"/>
      <c r="OHL12" s="44"/>
      <c r="OHM12" s="44"/>
      <c r="OHN12" s="44"/>
      <c r="OHO12" s="44"/>
      <c r="OHP12" s="44"/>
      <c r="OHQ12" s="44"/>
      <c r="OHR12" s="44"/>
      <c r="OHS12" s="44"/>
      <c r="OHT12" s="44"/>
      <c r="OHU12" s="44"/>
      <c r="OHV12" s="44"/>
      <c r="OHW12" s="44"/>
      <c r="OHX12" s="44"/>
      <c r="OHY12" s="44"/>
      <c r="OHZ12" s="44"/>
      <c r="OIA12" s="44"/>
      <c r="OIB12" s="44"/>
      <c r="OIC12" s="44"/>
      <c r="OID12" s="44"/>
      <c r="OIE12" s="44"/>
      <c r="OIF12" s="44"/>
      <c r="OIG12" s="44"/>
      <c r="OIH12" s="44"/>
      <c r="OII12" s="44"/>
      <c r="OIJ12" s="44"/>
      <c r="OIK12" s="44"/>
      <c r="OIL12" s="44"/>
      <c r="OIM12" s="44"/>
      <c r="OIN12" s="44"/>
      <c r="OIO12" s="44"/>
      <c r="OIP12" s="44"/>
      <c r="OIQ12" s="44"/>
      <c r="OIR12" s="44"/>
      <c r="OIS12" s="44"/>
      <c r="OIT12" s="44"/>
      <c r="OIU12" s="44"/>
      <c r="OIV12" s="44"/>
      <c r="OIW12" s="44"/>
      <c r="OIX12" s="44"/>
      <c r="OIY12" s="44"/>
      <c r="OIZ12" s="44"/>
      <c r="OJA12" s="44"/>
      <c r="OJB12" s="44"/>
      <c r="OJC12" s="44"/>
      <c r="OJD12" s="44"/>
      <c r="OJE12" s="44"/>
      <c r="OJF12" s="44"/>
      <c r="OJG12" s="44"/>
      <c r="OJH12" s="44"/>
      <c r="OJI12" s="44"/>
      <c r="OJJ12" s="44"/>
      <c r="OJK12" s="44"/>
      <c r="OJL12" s="44"/>
      <c r="OJM12" s="44"/>
      <c r="OJN12" s="44"/>
      <c r="OJO12" s="44"/>
      <c r="OJP12" s="44"/>
      <c r="OJQ12" s="44"/>
      <c r="OJR12" s="44"/>
      <c r="OJS12" s="44"/>
      <c r="OJT12" s="44"/>
      <c r="OJU12" s="44"/>
      <c r="OJV12" s="44"/>
      <c r="OJW12" s="44"/>
      <c r="OJX12" s="44"/>
      <c r="OJY12" s="44"/>
      <c r="OJZ12" s="44"/>
      <c r="OKA12" s="44"/>
      <c r="OKB12" s="44"/>
      <c r="OKC12" s="44"/>
      <c r="OKD12" s="44"/>
      <c r="OKE12" s="44"/>
      <c r="OKF12" s="44"/>
      <c r="OKG12" s="44"/>
      <c r="OKH12" s="44"/>
      <c r="OKI12" s="44"/>
      <c r="OKJ12" s="44"/>
      <c r="OKK12" s="44"/>
      <c r="OKL12" s="44"/>
      <c r="OKM12" s="44"/>
      <c r="OKN12" s="44"/>
      <c r="OKO12" s="44"/>
      <c r="OKP12" s="44"/>
      <c r="OKQ12" s="44"/>
      <c r="OKR12" s="44"/>
      <c r="OKS12" s="44"/>
      <c r="OKT12" s="44"/>
      <c r="OKU12" s="44"/>
      <c r="OKV12" s="44"/>
      <c r="OKW12" s="44"/>
      <c r="OKX12" s="44"/>
      <c r="OKY12" s="44"/>
      <c r="OKZ12" s="44"/>
      <c r="OLA12" s="44"/>
      <c r="OLB12" s="44"/>
      <c r="OLC12" s="44"/>
      <c r="OLD12" s="44"/>
      <c r="OLE12" s="44"/>
      <c r="OLF12" s="44"/>
      <c r="OLG12" s="44"/>
      <c r="OLH12" s="44"/>
      <c r="OLI12" s="44"/>
      <c r="OLJ12" s="44"/>
      <c r="OLK12" s="44"/>
      <c r="OLL12" s="44"/>
      <c r="OLM12" s="44"/>
      <c r="OLN12" s="44"/>
      <c r="OLO12" s="44"/>
      <c r="OLP12" s="44"/>
      <c r="OLQ12" s="44"/>
      <c r="OLR12" s="44"/>
      <c r="OLS12" s="44"/>
      <c r="OLT12" s="44"/>
      <c r="OLU12" s="44"/>
      <c r="OLV12" s="44"/>
      <c r="OLW12" s="44"/>
      <c r="OLX12" s="44"/>
      <c r="OLY12" s="44"/>
      <c r="OLZ12" s="44"/>
      <c r="OMA12" s="44"/>
      <c r="OMB12" s="44"/>
      <c r="OMC12" s="44"/>
      <c r="OMD12" s="44"/>
      <c r="OME12" s="44"/>
      <c r="OMF12" s="44"/>
      <c r="OMG12" s="44"/>
      <c r="OMH12" s="44"/>
      <c r="OMI12" s="44"/>
      <c r="OMJ12" s="44"/>
      <c r="OMK12" s="44"/>
      <c r="OML12" s="44"/>
      <c r="OMM12" s="44"/>
      <c r="OMN12" s="44"/>
      <c r="OMO12" s="44"/>
      <c r="OMP12" s="44"/>
      <c r="OMQ12" s="44"/>
      <c r="OMR12" s="44"/>
      <c r="OMS12" s="44"/>
      <c r="OMT12" s="44"/>
      <c r="OMU12" s="44"/>
      <c r="OMV12" s="44"/>
      <c r="OMW12" s="44"/>
      <c r="OMX12" s="44"/>
      <c r="OMY12" s="44"/>
      <c r="OMZ12" s="44"/>
      <c r="ONA12" s="44"/>
      <c r="ONB12" s="44"/>
      <c r="ONC12" s="44"/>
      <c r="OND12" s="44"/>
      <c r="ONE12" s="44"/>
      <c r="ONF12" s="44"/>
      <c r="ONG12" s="44"/>
      <c r="ONH12" s="44"/>
      <c r="ONI12" s="44"/>
      <c r="ONJ12" s="44"/>
      <c r="ONK12" s="44"/>
      <c r="ONL12" s="44"/>
      <c r="ONM12" s="44"/>
      <c r="ONN12" s="44"/>
      <c r="ONO12" s="44"/>
      <c r="ONP12" s="44"/>
      <c r="ONQ12" s="44"/>
      <c r="ONR12" s="44"/>
      <c r="ONS12" s="44"/>
      <c r="ONT12" s="44"/>
      <c r="ONU12" s="44"/>
      <c r="ONV12" s="44"/>
      <c r="ONW12" s="44"/>
      <c r="ONX12" s="44"/>
      <c r="ONY12" s="44"/>
      <c r="ONZ12" s="44"/>
      <c r="OOA12" s="44"/>
      <c r="OOB12" s="44"/>
      <c r="OOC12" s="44"/>
      <c r="OOD12" s="44"/>
      <c r="OOE12" s="44"/>
      <c r="OOF12" s="44"/>
      <c r="OOG12" s="44"/>
      <c r="OOH12" s="44"/>
      <c r="OOI12" s="44"/>
      <c r="OOJ12" s="44"/>
      <c r="OOK12" s="44"/>
      <c r="OOL12" s="44"/>
      <c r="OOM12" s="44"/>
      <c r="OON12" s="44"/>
      <c r="OOO12" s="44"/>
      <c r="OOP12" s="44"/>
      <c r="OOQ12" s="44"/>
      <c r="OOR12" s="44"/>
      <c r="OOS12" s="44"/>
      <c r="OOT12" s="44"/>
      <c r="OOU12" s="44"/>
      <c r="OOV12" s="44"/>
      <c r="OOW12" s="44"/>
      <c r="OOX12" s="44"/>
      <c r="OOY12" s="44"/>
      <c r="OOZ12" s="44"/>
      <c r="OPA12" s="44"/>
      <c r="OPB12" s="44"/>
      <c r="OPC12" s="44"/>
      <c r="OPD12" s="44"/>
      <c r="OPE12" s="44"/>
      <c r="OPF12" s="44"/>
      <c r="OPG12" s="44"/>
      <c r="OPH12" s="44"/>
      <c r="OPI12" s="44"/>
      <c r="OPJ12" s="44"/>
      <c r="OPK12" s="44"/>
      <c r="OPL12" s="44"/>
      <c r="OPM12" s="44"/>
      <c r="OPN12" s="44"/>
      <c r="OPO12" s="44"/>
      <c r="OPP12" s="44"/>
      <c r="OPQ12" s="44"/>
      <c r="OPR12" s="44"/>
      <c r="OPS12" s="44"/>
      <c r="OPT12" s="44"/>
      <c r="OPU12" s="44"/>
      <c r="OPV12" s="44"/>
      <c r="OPW12" s="44"/>
      <c r="OPX12" s="44"/>
      <c r="OPY12" s="44"/>
      <c r="OPZ12" s="44"/>
      <c r="OQA12" s="44"/>
      <c r="OQB12" s="44"/>
      <c r="OQC12" s="44"/>
      <c r="OQD12" s="44"/>
      <c r="OQE12" s="44"/>
      <c r="OQF12" s="44"/>
      <c r="OQG12" s="44"/>
      <c r="OQH12" s="44"/>
      <c r="OQI12" s="44"/>
      <c r="OQJ12" s="44"/>
      <c r="OQK12" s="44"/>
      <c r="OQL12" s="44"/>
      <c r="OQM12" s="44"/>
      <c r="OQN12" s="44"/>
      <c r="OQO12" s="44"/>
      <c r="OQP12" s="44"/>
      <c r="OQQ12" s="44"/>
      <c r="OQR12" s="44"/>
      <c r="OQS12" s="44"/>
      <c r="OQT12" s="44"/>
      <c r="OQU12" s="44"/>
      <c r="OQV12" s="44"/>
      <c r="OQW12" s="44"/>
      <c r="OQX12" s="44"/>
      <c r="OQY12" s="44"/>
      <c r="OQZ12" s="44"/>
      <c r="ORA12" s="44"/>
      <c r="ORB12" s="44"/>
      <c r="ORC12" s="44"/>
      <c r="ORD12" s="44"/>
      <c r="ORE12" s="44"/>
      <c r="ORF12" s="44"/>
      <c r="ORG12" s="44"/>
      <c r="ORH12" s="44"/>
      <c r="ORI12" s="44"/>
      <c r="ORJ12" s="44"/>
      <c r="ORK12" s="44"/>
      <c r="ORL12" s="44"/>
      <c r="ORM12" s="44"/>
      <c r="ORN12" s="44"/>
      <c r="ORO12" s="44"/>
      <c r="ORP12" s="44"/>
      <c r="ORQ12" s="44"/>
      <c r="ORR12" s="44"/>
      <c r="ORS12" s="44"/>
      <c r="ORT12" s="44"/>
      <c r="ORU12" s="44"/>
      <c r="ORV12" s="44"/>
      <c r="ORW12" s="44"/>
      <c r="ORX12" s="44"/>
      <c r="ORY12" s="44"/>
      <c r="ORZ12" s="44"/>
      <c r="OSA12" s="44"/>
      <c r="OSB12" s="44"/>
      <c r="OSC12" s="44"/>
      <c r="OSD12" s="44"/>
      <c r="OSE12" s="44"/>
      <c r="OSF12" s="44"/>
      <c r="OSG12" s="44"/>
      <c r="OSH12" s="44"/>
      <c r="OSI12" s="44"/>
      <c r="OSJ12" s="44"/>
      <c r="OSK12" s="44"/>
      <c r="OSL12" s="44"/>
      <c r="OSM12" s="44"/>
      <c r="OSN12" s="44"/>
      <c r="OSO12" s="44"/>
      <c r="OSP12" s="44"/>
      <c r="OSQ12" s="44"/>
      <c r="OSR12" s="44"/>
      <c r="OSS12" s="44"/>
      <c r="OST12" s="44"/>
      <c r="OSU12" s="44"/>
      <c r="OSV12" s="44"/>
      <c r="OSW12" s="44"/>
      <c r="OSX12" s="44"/>
      <c r="OSY12" s="44"/>
      <c r="OSZ12" s="44"/>
      <c r="OTA12" s="44"/>
      <c r="OTB12" s="44"/>
      <c r="OTC12" s="44"/>
      <c r="OTD12" s="44"/>
      <c r="OTE12" s="44"/>
      <c r="OTF12" s="44"/>
      <c r="OTG12" s="44"/>
      <c r="OTH12" s="44"/>
      <c r="OTI12" s="44"/>
      <c r="OTJ12" s="44"/>
      <c r="OTK12" s="44"/>
      <c r="OTL12" s="44"/>
      <c r="OTM12" s="44"/>
      <c r="OTN12" s="44"/>
      <c r="OTO12" s="44"/>
      <c r="OTP12" s="44"/>
      <c r="OTQ12" s="44"/>
      <c r="OTR12" s="44"/>
      <c r="OTS12" s="44"/>
      <c r="OTT12" s="44"/>
      <c r="OTU12" s="44"/>
      <c r="OTV12" s="44"/>
      <c r="OTW12" s="44"/>
      <c r="OTX12" s="44"/>
      <c r="OTY12" s="44"/>
      <c r="OTZ12" s="44"/>
      <c r="OUA12" s="44"/>
      <c r="OUB12" s="44"/>
      <c r="OUC12" s="44"/>
      <c r="OUD12" s="44"/>
      <c r="OUE12" s="44"/>
      <c r="OUF12" s="44"/>
      <c r="OUG12" s="44"/>
      <c r="OUH12" s="44"/>
      <c r="OUI12" s="44"/>
      <c r="OUJ12" s="44"/>
      <c r="OUK12" s="44"/>
      <c r="OUL12" s="44"/>
      <c r="OUM12" s="44"/>
      <c r="OUN12" s="44"/>
      <c r="OUO12" s="44"/>
      <c r="OUP12" s="44"/>
      <c r="OUQ12" s="44"/>
      <c r="OUR12" s="44"/>
      <c r="OUS12" s="44"/>
      <c r="OUT12" s="44"/>
      <c r="OUU12" s="44"/>
      <c r="OUV12" s="44"/>
      <c r="OUW12" s="44"/>
      <c r="OUX12" s="44"/>
      <c r="OUY12" s="44"/>
      <c r="OUZ12" s="44"/>
      <c r="OVA12" s="44"/>
      <c r="OVB12" s="44"/>
      <c r="OVC12" s="44"/>
      <c r="OVD12" s="44"/>
      <c r="OVE12" s="44"/>
      <c r="OVF12" s="44"/>
      <c r="OVG12" s="44"/>
      <c r="OVH12" s="44"/>
      <c r="OVI12" s="44"/>
      <c r="OVJ12" s="44"/>
      <c r="OVK12" s="44"/>
      <c r="OVL12" s="44"/>
      <c r="OVM12" s="44"/>
      <c r="OVN12" s="44"/>
      <c r="OVO12" s="44"/>
      <c r="OVP12" s="44"/>
      <c r="OVQ12" s="44"/>
      <c r="OVR12" s="44"/>
      <c r="OVS12" s="44"/>
      <c r="OVT12" s="44"/>
      <c r="OVU12" s="44"/>
      <c r="OVV12" s="44"/>
      <c r="OVW12" s="44"/>
      <c r="OVX12" s="44"/>
      <c r="OVY12" s="44"/>
      <c r="OVZ12" s="44"/>
      <c r="OWA12" s="44"/>
      <c r="OWB12" s="44"/>
      <c r="OWC12" s="44"/>
      <c r="OWD12" s="44"/>
      <c r="OWE12" s="44"/>
      <c r="OWF12" s="44"/>
      <c r="OWG12" s="44"/>
      <c r="OWH12" s="44"/>
      <c r="OWI12" s="44"/>
      <c r="OWJ12" s="44"/>
      <c r="OWK12" s="44"/>
      <c r="OWL12" s="44"/>
      <c r="OWM12" s="44"/>
      <c r="OWN12" s="44"/>
      <c r="OWO12" s="44"/>
      <c r="OWP12" s="44"/>
      <c r="OWQ12" s="44"/>
      <c r="OWR12" s="44"/>
      <c r="OWS12" s="44"/>
      <c r="OWT12" s="44"/>
      <c r="OWU12" s="44"/>
      <c r="OWV12" s="44"/>
      <c r="OWW12" s="44"/>
      <c r="OWX12" s="44"/>
      <c r="OWY12" s="44"/>
      <c r="OWZ12" s="44"/>
      <c r="OXA12" s="44"/>
      <c r="OXB12" s="44"/>
      <c r="OXC12" s="44"/>
      <c r="OXD12" s="44"/>
      <c r="OXE12" s="44"/>
      <c r="OXF12" s="44"/>
      <c r="OXG12" s="44"/>
      <c r="OXH12" s="44"/>
      <c r="OXI12" s="44"/>
      <c r="OXJ12" s="44"/>
      <c r="OXK12" s="44"/>
      <c r="OXL12" s="44"/>
      <c r="OXM12" s="44"/>
      <c r="OXN12" s="44"/>
      <c r="OXO12" s="44"/>
      <c r="OXP12" s="44"/>
      <c r="OXQ12" s="44"/>
      <c r="OXR12" s="44"/>
      <c r="OXS12" s="44"/>
      <c r="OXT12" s="44"/>
      <c r="OXU12" s="44"/>
      <c r="OXV12" s="44"/>
      <c r="OXW12" s="44"/>
      <c r="OXX12" s="44"/>
      <c r="OXY12" s="44"/>
      <c r="OXZ12" s="44"/>
      <c r="OYA12" s="44"/>
      <c r="OYB12" s="44"/>
      <c r="OYC12" s="44"/>
      <c r="OYD12" s="44"/>
      <c r="OYE12" s="44"/>
      <c r="OYF12" s="44"/>
      <c r="OYG12" s="44"/>
      <c r="OYH12" s="44"/>
      <c r="OYI12" s="44"/>
      <c r="OYJ12" s="44"/>
      <c r="OYK12" s="44"/>
      <c r="OYL12" s="44"/>
      <c r="OYM12" s="44"/>
      <c r="OYN12" s="44"/>
      <c r="OYO12" s="44"/>
      <c r="OYP12" s="44"/>
      <c r="OYQ12" s="44"/>
      <c r="OYR12" s="44"/>
      <c r="OYS12" s="44"/>
      <c r="OYT12" s="44"/>
      <c r="OYU12" s="44"/>
      <c r="OYV12" s="44"/>
      <c r="OYW12" s="44"/>
      <c r="OYX12" s="44"/>
      <c r="OYY12" s="44"/>
      <c r="OYZ12" s="44"/>
      <c r="OZA12" s="44"/>
      <c r="OZB12" s="44"/>
      <c r="OZC12" s="44"/>
      <c r="OZD12" s="44"/>
      <c r="OZE12" s="44"/>
      <c r="OZF12" s="44"/>
      <c r="OZG12" s="44"/>
      <c r="OZH12" s="44"/>
      <c r="OZI12" s="44"/>
      <c r="OZJ12" s="44"/>
      <c r="OZK12" s="44"/>
      <c r="OZL12" s="44"/>
      <c r="OZM12" s="44"/>
      <c r="OZN12" s="44"/>
      <c r="OZO12" s="44"/>
      <c r="OZP12" s="44"/>
      <c r="OZQ12" s="44"/>
      <c r="OZR12" s="44"/>
      <c r="OZS12" s="44"/>
      <c r="OZT12" s="44"/>
      <c r="OZU12" s="44"/>
      <c r="OZV12" s="44"/>
      <c r="OZW12" s="44"/>
      <c r="OZX12" s="44"/>
      <c r="OZY12" s="44"/>
      <c r="OZZ12" s="44"/>
      <c r="PAA12" s="44"/>
      <c r="PAB12" s="44"/>
      <c r="PAC12" s="44"/>
      <c r="PAD12" s="44"/>
      <c r="PAE12" s="44"/>
      <c r="PAF12" s="44"/>
      <c r="PAG12" s="44"/>
      <c r="PAH12" s="44"/>
      <c r="PAI12" s="44"/>
      <c r="PAJ12" s="44"/>
      <c r="PAK12" s="44"/>
      <c r="PAL12" s="44"/>
      <c r="PAM12" s="44"/>
      <c r="PAN12" s="44"/>
      <c r="PAO12" s="44"/>
      <c r="PAP12" s="44"/>
      <c r="PAQ12" s="44"/>
      <c r="PAR12" s="44"/>
      <c r="PAS12" s="44"/>
      <c r="PAT12" s="44"/>
      <c r="PAU12" s="44"/>
      <c r="PAV12" s="44"/>
      <c r="PAW12" s="44"/>
      <c r="PAX12" s="44"/>
      <c r="PAY12" s="44"/>
      <c r="PAZ12" s="44"/>
      <c r="PBA12" s="44"/>
      <c r="PBB12" s="44"/>
      <c r="PBC12" s="44"/>
      <c r="PBD12" s="44"/>
      <c r="PBE12" s="44"/>
      <c r="PBF12" s="44"/>
      <c r="PBG12" s="44"/>
      <c r="PBH12" s="44"/>
      <c r="PBI12" s="44"/>
      <c r="PBJ12" s="44"/>
      <c r="PBK12" s="44"/>
      <c r="PBL12" s="44"/>
      <c r="PBM12" s="44"/>
      <c r="PBN12" s="44"/>
      <c r="PBO12" s="44"/>
      <c r="PBP12" s="44"/>
      <c r="PBQ12" s="44"/>
      <c r="PBR12" s="44"/>
      <c r="PBS12" s="44"/>
      <c r="PBT12" s="44"/>
      <c r="PBU12" s="44"/>
      <c r="PBV12" s="44"/>
      <c r="PBW12" s="44"/>
      <c r="PBX12" s="44"/>
      <c r="PBY12" s="44"/>
      <c r="PBZ12" s="44"/>
      <c r="PCA12" s="44"/>
      <c r="PCB12" s="44"/>
      <c r="PCC12" s="44"/>
      <c r="PCD12" s="44"/>
      <c r="PCE12" s="44"/>
      <c r="PCF12" s="44"/>
      <c r="PCG12" s="44"/>
      <c r="PCH12" s="44"/>
      <c r="PCI12" s="44"/>
      <c r="PCJ12" s="44"/>
      <c r="PCK12" s="44"/>
      <c r="PCL12" s="44"/>
      <c r="PCM12" s="44"/>
      <c r="PCN12" s="44"/>
      <c r="PCO12" s="44"/>
      <c r="PCP12" s="44"/>
      <c r="PCQ12" s="44"/>
      <c r="PCR12" s="44"/>
      <c r="PCS12" s="44"/>
      <c r="PCT12" s="44"/>
      <c r="PCU12" s="44"/>
      <c r="PCV12" s="44"/>
      <c r="PCW12" s="44"/>
      <c r="PCX12" s="44"/>
      <c r="PCY12" s="44"/>
      <c r="PCZ12" s="44"/>
      <c r="PDA12" s="44"/>
      <c r="PDB12" s="44"/>
      <c r="PDC12" s="44"/>
      <c r="PDD12" s="44"/>
      <c r="PDE12" s="44"/>
      <c r="PDF12" s="44"/>
      <c r="PDG12" s="44"/>
      <c r="PDH12" s="44"/>
      <c r="PDI12" s="44"/>
      <c r="PDJ12" s="44"/>
      <c r="PDK12" s="44"/>
      <c r="PDL12" s="44"/>
      <c r="PDM12" s="44"/>
      <c r="PDN12" s="44"/>
      <c r="PDO12" s="44"/>
      <c r="PDP12" s="44"/>
      <c r="PDQ12" s="44"/>
      <c r="PDR12" s="44"/>
      <c r="PDS12" s="44"/>
      <c r="PDT12" s="44"/>
      <c r="PDU12" s="44"/>
      <c r="PDV12" s="44"/>
      <c r="PDW12" s="44"/>
      <c r="PDX12" s="44"/>
      <c r="PDY12" s="44"/>
      <c r="PDZ12" s="44"/>
      <c r="PEA12" s="44"/>
      <c r="PEB12" s="44"/>
      <c r="PEC12" s="44"/>
      <c r="PED12" s="44"/>
      <c r="PEE12" s="44"/>
      <c r="PEF12" s="44"/>
      <c r="PEG12" s="44"/>
      <c r="PEH12" s="44"/>
      <c r="PEI12" s="44"/>
      <c r="PEJ12" s="44"/>
      <c r="PEK12" s="44"/>
      <c r="PEL12" s="44"/>
      <c r="PEM12" s="44"/>
      <c r="PEN12" s="44"/>
      <c r="PEO12" s="44"/>
      <c r="PEP12" s="44"/>
      <c r="PEQ12" s="44"/>
      <c r="PER12" s="44"/>
      <c r="PES12" s="44"/>
      <c r="PET12" s="44"/>
      <c r="PEU12" s="44"/>
      <c r="PEV12" s="44"/>
      <c r="PEW12" s="44"/>
      <c r="PEX12" s="44"/>
      <c r="PEY12" s="44"/>
      <c r="PEZ12" s="44"/>
      <c r="PFA12" s="44"/>
      <c r="PFB12" s="44"/>
      <c r="PFC12" s="44"/>
      <c r="PFD12" s="44"/>
      <c r="PFE12" s="44"/>
      <c r="PFF12" s="44"/>
      <c r="PFG12" s="44"/>
      <c r="PFH12" s="44"/>
      <c r="PFI12" s="44"/>
      <c r="PFJ12" s="44"/>
      <c r="PFK12" s="44"/>
      <c r="PFL12" s="44"/>
      <c r="PFM12" s="44"/>
      <c r="PFN12" s="44"/>
      <c r="PFO12" s="44"/>
      <c r="PFP12" s="44"/>
      <c r="PFQ12" s="44"/>
      <c r="PFR12" s="44"/>
      <c r="PFS12" s="44"/>
      <c r="PFT12" s="44"/>
      <c r="PFU12" s="44"/>
      <c r="PFV12" s="44"/>
      <c r="PFW12" s="44"/>
      <c r="PFX12" s="44"/>
      <c r="PFY12" s="44"/>
      <c r="PFZ12" s="44"/>
      <c r="PGA12" s="44"/>
      <c r="PGB12" s="44"/>
      <c r="PGC12" s="44"/>
      <c r="PGD12" s="44"/>
      <c r="PGE12" s="44"/>
      <c r="PGF12" s="44"/>
      <c r="PGG12" s="44"/>
      <c r="PGH12" s="44"/>
      <c r="PGI12" s="44"/>
      <c r="PGJ12" s="44"/>
      <c r="PGK12" s="44"/>
      <c r="PGL12" s="44"/>
      <c r="PGM12" s="44"/>
      <c r="PGN12" s="44"/>
      <c r="PGO12" s="44"/>
      <c r="PGP12" s="44"/>
      <c r="PGQ12" s="44"/>
      <c r="PGR12" s="44"/>
      <c r="PGS12" s="44"/>
      <c r="PGT12" s="44"/>
      <c r="PGU12" s="44"/>
      <c r="PGV12" s="44"/>
      <c r="PGW12" s="44"/>
      <c r="PGX12" s="44"/>
      <c r="PGY12" s="44"/>
      <c r="PGZ12" s="44"/>
      <c r="PHA12" s="44"/>
      <c r="PHB12" s="44"/>
      <c r="PHC12" s="44"/>
      <c r="PHD12" s="44"/>
      <c r="PHE12" s="44"/>
      <c r="PHF12" s="44"/>
      <c r="PHG12" s="44"/>
      <c r="PHH12" s="44"/>
      <c r="PHI12" s="44"/>
      <c r="PHJ12" s="44"/>
      <c r="PHK12" s="44"/>
      <c r="PHL12" s="44"/>
      <c r="PHM12" s="44"/>
      <c r="PHN12" s="44"/>
      <c r="PHO12" s="44"/>
      <c r="PHP12" s="44"/>
      <c r="PHQ12" s="44"/>
      <c r="PHR12" s="44"/>
      <c r="PHS12" s="44"/>
      <c r="PHT12" s="44"/>
      <c r="PHU12" s="44"/>
      <c r="PHV12" s="44"/>
      <c r="PHW12" s="44"/>
      <c r="PHX12" s="44"/>
      <c r="PHY12" s="44"/>
      <c r="PHZ12" s="44"/>
      <c r="PIA12" s="44"/>
      <c r="PIB12" s="44"/>
      <c r="PIC12" s="44"/>
      <c r="PID12" s="44"/>
      <c r="PIE12" s="44"/>
      <c r="PIF12" s="44"/>
      <c r="PIG12" s="44"/>
      <c r="PIH12" s="44"/>
      <c r="PII12" s="44"/>
      <c r="PIJ12" s="44"/>
      <c r="PIK12" s="44"/>
      <c r="PIL12" s="44"/>
      <c r="PIM12" s="44"/>
      <c r="PIN12" s="44"/>
      <c r="PIO12" s="44"/>
      <c r="PIP12" s="44"/>
      <c r="PIQ12" s="44"/>
      <c r="PIR12" s="44"/>
      <c r="PIS12" s="44"/>
      <c r="PIT12" s="44"/>
      <c r="PIU12" s="44"/>
      <c r="PIV12" s="44"/>
      <c r="PIW12" s="44"/>
      <c r="PIX12" s="44"/>
      <c r="PIY12" s="44"/>
      <c r="PIZ12" s="44"/>
      <c r="PJA12" s="44"/>
      <c r="PJB12" s="44"/>
      <c r="PJC12" s="44"/>
      <c r="PJD12" s="44"/>
      <c r="PJE12" s="44"/>
      <c r="PJF12" s="44"/>
      <c r="PJG12" s="44"/>
      <c r="PJH12" s="44"/>
      <c r="PJI12" s="44"/>
      <c r="PJJ12" s="44"/>
      <c r="PJK12" s="44"/>
      <c r="PJL12" s="44"/>
      <c r="PJM12" s="44"/>
      <c r="PJN12" s="44"/>
      <c r="PJO12" s="44"/>
      <c r="PJP12" s="44"/>
      <c r="PJQ12" s="44"/>
      <c r="PJR12" s="44"/>
      <c r="PJS12" s="44"/>
      <c r="PJT12" s="44"/>
      <c r="PJU12" s="44"/>
      <c r="PJV12" s="44"/>
      <c r="PJW12" s="44"/>
      <c r="PJX12" s="44"/>
      <c r="PJY12" s="44"/>
      <c r="PJZ12" s="44"/>
      <c r="PKA12" s="44"/>
      <c r="PKB12" s="44"/>
      <c r="PKC12" s="44"/>
      <c r="PKD12" s="44"/>
      <c r="PKE12" s="44"/>
      <c r="PKF12" s="44"/>
      <c r="PKG12" s="44"/>
      <c r="PKH12" s="44"/>
      <c r="PKI12" s="44"/>
      <c r="PKJ12" s="44"/>
      <c r="PKK12" s="44"/>
      <c r="PKL12" s="44"/>
      <c r="PKM12" s="44"/>
      <c r="PKN12" s="44"/>
      <c r="PKO12" s="44"/>
      <c r="PKP12" s="44"/>
      <c r="PKQ12" s="44"/>
      <c r="PKR12" s="44"/>
      <c r="PKS12" s="44"/>
      <c r="PKT12" s="44"/>
      <c r="PKU12" s="44"/>
      <c r="PKV12" s="44"/>
      <c r="PKW12" s="44"/>
      <c r="PKX12" s="44"/>
      <c r="PKY12" s="44"/>
      <c r="PKZ12" s="44"/>
      <c r="PLA12" s="44"/>
      <c r="PLB12" s="44"/>
      <c r="PLC12" s="44"/>
      <c r="PLD12" s="44"/>
      <c r="PLE12" s="44"/>
      <c r="PLF12" s="44"/>
      <c r="PLG12" s="44"/>
      <c r="PLH12" s="44"/>
      <c r="PLI12" s="44"/>
      <c r="PLJ12" s="44"/>
      <c r="PLK12" s="44"/>
      <c r="PLL12" s="44"/>
      <c r="PLM12" s="44"/>
      <c r="PLN12" s="44"/>
      <c r="PLO12" s="44"/>
      <c r="PLP12" s="44"/>
      <c r="PLQ12" s="44"/>
      <c r="PLR12" s="44"/>
      <c r="PLS12" s="44"/>
      <c r="PLT12" s="44"/>
      <c r="PLU12" s="44"/>
      <c r="PLV12" s="44"/>
      <c r="PLW12" s="44"/>
      <c r="PLX12" s="44"/>
      <c r="PLY12" s="44"/>
      <c r="PLZ12" s="44"/>
      <c r="PMA12" s="44"/>
      <c r="PMB12" s="44"/>
      <c r="PMC12" s="44"/>
      <c r="PMD12" s="44"/>
      <c r="PME12" s="44"/>
      <c r="PMF12" s="44"/>
      <c r="PMG12" s="44"/>
      <c r="PMH12" s="44"/>
      <c r="PMI12" s="44"/>
      <c r="PMJ12" s="44"/>
      <c r="PMK12" s="44"/>
      <c r="PML12" s="44"/>
      <c r="PMM12" s="44"/>
      <c r="PMN12" s="44"/>
      <c r="PMO12" s="44"/>
      <c r="PMP12" s="44"/>
      <c r="PMQ12" s="44"/>
      <c r="PMR12" s="44"/>
      <c r="PMS12" s="44"/>
      <c r="PMT12" s="44"/>
      <c r="PMU12" s="44"/>
      <c r="PMV12" s="44"/>
      <c r="PMW12" s="44"/>
      <c r="PMX12" s="44"/>
      <c r="PMY12" s="44"/>
      <c r="PMZ12" s="44"/>
      <c r="PNA12" s="44"/>
      <c r="PNB12" s="44"/>
      <c r="PNC12" s="44"/>
      <c r="PND12" s="44"/>
      <c r="PNE12" s="44"/>
      <c r="PNF12" s="44"/>
      <c r="PNG12" s="44"/>
      <c r="PNH12" s="44"/>
      <c r="PNI12" s="44"/>
      <c r="PNJ12" s="44"/>
      <c r="PNK12" s="44"/>
      <c r="PNL12" s="44"/>
      <c r="PNM12" s="44"/>
      <c r="PNN12" s="44"/>
      <c r="PNO12" s="44"/>
      <c r="PNP12" s="44"/>
      <c r="PNQ12" s="44"/>
      <c r="PNR12" s="44"/>
      <c r="PNS12" s="44"/>
      <c r="PNT12" s="44"/>
      <c r="PNU12" s="44"/>
      <c r="PNV12" s="44"/>
      <c r="PNW12" s="44"/>
      <c r="PNX12" s="44"/>
      <c r="PNY12" s="44"/>
      <c r="PNZ12" s="44"/>
      <c r="POA12" s="44"/>
      <c r="POB12" s="44"/>
      <c r="POC12" s="44"/>
      <c r="POD12" s="44"/>
      <c r="POE12" s="44"/>
      <c r="POF12" s="44"/>
      <c r="POG12" s="44"/>
      <c r="POH12" s="44"/>
      <c r="POI12" s="44"/>
      <c r="POJ12" s="44"/>
      <c r="POK12" s="44"/>
      <c r="POL12" s="44"/>
      <c r="POM12" s="44"/>
      <c r="PON12" s="44"/>
      <c r="POO12" s="44"/>
      <c r="POP12" s="44"/>
      <c r="POQ12" s="44"/>
      <c r="POR12" s="44"/>
      <c r="POS12" s="44"/>
      <c r="POT12" s="44"/>
      <c r="POU12" s="44"/>
      <c r="POV12" s="44"/>
      <c r="POW12" s="44"/>
      <c r="POX12" s="44"/>
      <c r="POY12" s="44"/>
      <c r="POZ12" s="44"/>
      <c r="PPA12" s="44"/>
      <c r="PPB12" s="44"/>
      <c r="PPC12" s="44"/>
      <c r="PPD12" s="44"/>
      <c r="PPE12" s="44"/>
      <c r="PPF12" s="44"/>
      <c r="PPG12" s="44"/>
      <c r="PPH12" s="44"/>
      <c r="PPI12" s="44"/>
      <c r="PPJ12" s="44"/>
      <c r="PPK12" s="44"/>
      <c r="PPL12" s="44"/>
      <c r="PPM12" s="44"/>
      <c r="PPN12" s="44"/>
      <c r="PPO12" s="44"/>
      <c r="PPP12" s="44"/>
      <c r="PPQ12" s="44"/>
      <c r="PPR12" s="44"/>
      <c r="PPS12" s="44"/>
      <c r="PPT12" s="44"/>
      <c r="PPU12" s="44"/>
      <c r="PPV12" s="44"/>
      <c r="PPW12" s="44"/>
      <c r="PPX12" s="44"/>
      <c r="PPY12" s="44"/>
      <c r="PPZ12" s="44"/>
      <c r="PQA12" s="44"/>
      <c r="PQB12" s="44"/>
      <c r="PQC12" s="44"/>
      <c r="PQD12" s="44"/>
      <c r="PQE12" s="44"/>
      <c r="PQF12" s="44"/>
      <c r="PQG12" s="44"/>
      <c r="PQH12" s="44"/>
      <c r="PQI12" s="44"/>
      <c r="PQJ12" s="44"/>
      <c r="PQK12" s="44"/>
      <c r="PQL12" s="44"/>
      <c r="PQM12" s="44"/>
      <c r="PQN12" s="44"/>
      <c r="PQO12" s="44"/>
      <c r="PQP12" s="44"/>
      <c r="PQQ12" s="44"/>
      <c r="PQR12" s="44"/>
      <c r="PQS12" s="44"/>
      <c r="PQT12" s="44"/>
      <c r="PQU12" s="44"/>
      <c r="PQV12" s="44"/>
      <c r="PQW12" s="44"/>
      <c r="PQX12" s="44"/>
      <c r="PQY12" s="44"/>
      <c r="PQZ12" s="44"/>
      <c r="PRA12" s="44"/>
      <c r="PRB12" s="44"/>
      <c r="PRC12" s="44"/>
      <c r="PRD12" s="44"/>
      <c r="PRE12" s="44"/>
      <c r="PRF12" s="44"/>
      <c r="PRG12" s="44"/>
      <c r="PRH12" s="44"/>
      <c r="PRI12" s="44"/>
      <c r="PRJ12" s="44"/>
      <c r="PRK12" s="44"/>
      <c r="PRL12" s="44"/>
      <c r="PRM12" s="44"/>
      <c r="PRN12" s="44"/>
      <c r="PRO12" s="44"/>
      <c r="PRP12" s="44"/>
      <c r="PRQ12" s="44"/>
      <c r="PRR12" s="44"/>
      <c r="PRS12" s="44"/>
      <c r="PRT12" s="44"/>
      <c r="PRU12" s="44"/>
      <c r="PRV12" s="44"/>
      <c r="PRW12" s="44"/>
      <c r="PRX12" s="44"/>
      <c r="PRY12" s="44"/>
      <c r="PRZ12" s="44"/>
      <c r="PSA12" s="44"/>
      <c r="PSB12" s="44"/>
      <c r="PSC12" s="44"/>
      <c r="PSD12" s="44"/>
      <c r="PSE12" s="44"/>
      <c r="PSF12" s="44"/>
      <c r="PSG12" s="44"/>
      <c r="PSH12" s="44"/>
      <c r="PSI12" s="44"/>
      <c r="PSJ12" s="44"/>
      <c r="PSK12" s="44"/>
      <c r="PSL12" s="44"/>
      <c r="PSM12" s="44"/>
      <c r="PSN12" s="44"/>
      <c r="PSO12" s="44"/>
      <c r="PSP12" s="44"/>
      <c r="PSQ12" s="44"/>
      <c r="PSR12" s="44"/>
      <c r="PSS12" s="44"/>
      <c r="PST12" s="44"/>
      <c r="PSU12" s="44"/>
      <c r="PSV12" s="44"/>
      <c r="PSW12" s="44"/>
      <c r="PSX12" s="44"/>
      <c r="PSY12" s="44"/>
      <c r="PSZ12" s="44"/>
      <c r="PTA12" s="44"/>
      <c r="PTB12" s="44"/>
      <c r="PTC12" s="44"/>
      <c r="PTD12" s="44"/>
      <c r="PTE12" s="44"/>
      <c r="PTF12" s="44"/>
      <c r="PTG12" s="44"/>
      <c r="PTH12" s="44"/>
      <c r="PTI12" s="44"/>
      <c r="PTJ12" s="44"/>
      <c r="PTK12" s="44"/>
      <c r="PTL12" s="44"/>
      <c r="PTM12" s="44"/>
      <c r="PTN12" s="44"/>
      <c r="PTO12" s="44"/>
      <c r="PTP12" s="44"/>
      <c r="PTQ12" s="44"/>
      <c r="PTR12" s="44"/>
      <c r="PTS12" s="44"/>
      <c r="PTT12" s="44"/>
      <c r="PTU12" s="44"/>
      <c r="PTV12" s="44"/>
      <c r="PTW12" s="44"/>
      <c r="PTX12" s="44"/>
      <c r="PTY12" s="44"/>
      <c r="PTZ12" s="44"/>
      <c r="PUA12" s="44"/>
      <c r="PUB12" s="44"/>
      <c r="PUC12" s="44"/>
      <c r="PUD12" s="44"/>
      <c r="PUE12" s="44"/>
      <c r="PUF12" s="44"/>
      <c r="PUG12" s="44"/>
      <c r="PUH12" s="44"/>
      <c r="PUI12" s="44"/>
      <c r="PUJ12" s="44"/>
      <c r="PUK12" s="44"/>
      <c r="PUL12" s="44"/>
      <c r="PUM12" s="44"/>
      <c r="PUN12" s="44"/>
      <c r="PUO12" s="44"/>
      <c r="PUP12" s="44"/>
      <c r="PUQ12" s="44"/>
      <c r="PUR12" s="44"/>
      <c r="PUS12" s="44"/>
      <c r="PUT12" s="44"/>
      <c r="PUU12" s="44"/>
      <c r="PUV12" s="44"/>
      <c r="PUW12" s="44"/>
      <c r="PUX12" s="44"/>
      <c r="PUY12" s="44"/>
      <c r="PUZ12" s="44"/>
      <c r="PVA12" s="44"/>
      <c r="PVB12" s="44"/>
      <c r="PVC12" s="44"/>
      <c r="PVD12" s="44"/>
      <c r="PVE12" s="44"/>
      <c r="PVF12" s="44"/>
      <c r="PVG12" s="44"/>
      <c r="PVH12" s="44"/>
      <c r="PVI12" s="44"/>
      <c r="PVJ12" s="44"/>
      <c r="PVK12" s="44"/>
      <c r="PVL12" s="44"/>
      <c r="PVM12" s="44"/>
      <c r="PVN12" s="44"/>
      <c r="PVO12" s="44"/>
      <c r="PVP12" s="44"/>
      <c r="PVQ12" s="44"/>
      <c r="PVR12" s="44"/>
      <c r="PVS12" s="44"/>
      <c r="PVT12" s="44"/>
      <c r="PVU12" s="44"/>
      <c r="PVV12" s="44"/>
      <c r="PVW12" s="44"/>
      <c r="PVX12" s="44"/>
      <c r="PVY12" s="44"/>
      <c r="PVZ12" s="44"/>
      <c r="PWA12" s="44"/>
      <c r="PWB12" s="44"/>
      <c r="PWC12" s="44"/>
      <c r="PWD12" s="44"/>
      <c r="PWE12" s="44"/>
      <c r="PWF12" s="44"/>
      <c r="PWG12" s="44"/>
      <c r="PWH12" s="44"/>
      <c r="PWI12" s="44"/>
      <c r="PWJ12" s="44"/>
      <c r="PWK12" s="44"/>
      <c r="PWL12" s="44"/>
      <c r="PWM12" s="44"/>
      <c r="PWN12" s="44"/>
      <c r="PWO12" s="44"/>
      <c r="PWP12" s="44"/>
      <c r="PWQ12" s="44"/>
      <c r="PWR12" s="44"/>
      <c r="PWS12" s="44"/>
      <c r="PWT12" s="44"/>
      <c r="PWU12" s="44"/>
      <c r="PWV12" s="44"/>
      <c r="PWW12" s="44"/>
      <c r="PWX12" s="44"/>
      <c r="PWY12" s="44"/>
      <c r="PWZ12" s="44"/>
      <c r="PXA12" s="44"/>
      <c r="PXB12" s="44"/>
      <c r="PXC12" s="44"/>
      <c r="PXD12" s="44"/>
      <c r="PXE12" s="44"/>
      <c r="PXF12" s="44"/>
      <c r="PXG12" s="44"/>
      <c r="PXH12" s="44"/>
      <c r="PXI12" s="44"/>
      <c r="PXJ12" s="44"/>
      <c r="PXK12" s="44"/>
      <c r="PXL12" s="44"/>
      <c r="PXM12" s="44"/>
      <c r="PXN12" s="44"/>
      <c r="PXO12" s="44"/>
      <c r="PXP12" s="44"/>
      <c r="PXQ12" s="44"/>
      <c r="PXR12" s="44"/>
      <c r="PXS12" s="44"/>
      <c r="PXT12" s="44"/>
      <c r="PXU12" s="44"/>
      <c r="PXV12" s="44"/>
      <c r="PXW12" s="44"/>
      <c r="PXX12" s="44"/>
      <c r="PXY12" s="44"/>
      <c r="PXZ12" s="44"/>
      <c r="PYA12" s="44"/>
      <c r="PYB12" s="44"/>
      <c r="PYC12" s="44"/>
      <c r="PYD12" s="44"/>
      <c r="PYE12" s="44"/>
      <c r="PYF12" s="44"/>
      <c r="PYG12" s="44"/>
      <c r="PYH12" s="44"/>
      <c r="PYI12" s="44"/>
      <c r="PYJ12" s="44"/>
      <c r="PYK12" s="44"/>
      <c r="PYL12" s="44"/>
      <c r="PYM12" s="44"/>
      <c r="PYN12" s="44"/>
      <c r="PYO12" s="44"/>
      <c r="PYP12" s="44"/>
      <c r="PYQ12" s="44"/>
      <c r="PYR12" s="44"/>
      <c r="PYS12" s="44"/>
      <c r="PYT12" s="44"/>
      <c r="PYU12" s="44"/>
      <c r="PYV12" s="44"/>
      <c r="PYW12" s="44"/>
      <c r="PYX12" s="44"/>
      <c r="PYY12" s="44"/>
      <c r="PYZ12" s="44"/>
      <c r="PZA12" s="44"/>
      <c r="PZB12" s="44"/>
      <c r="PZC12" s="44"/>
      <c r="PZD12" s="44"/>
      <c r="PZE12" s="44"/>
      <c r="PZF12" s="44"/>
      <c r="PZG12" s="44"/>
      <c r="PZH12" s="44"/>
      <c r="PZI12" s="44"/>
      <c r="PZJ12" s="44"/>
      <c r="PZK12" s="44"/>
      <c r="PZL12" s="44"/>
      <c r="PZM12" s="44"/>
      <c r="PZN12" s="44"/>
      <c r="PZO12" s="44"/>
      <c r="PZP12" s="44"/>
      <c r="PZQ12" s="44"/>
      <c r="PZR12" s="44"/>
      <c r="PZS12" s="44"/>
      <c r="PZT12" s="44"/>
      <c r="PZU12" s="44"/>
      <c r="PZV12" s="44"/>
      <c r="PZW12" s="44"/>
      <c r="PZX12" s="44"/>
      <c r="PZY12" s="44"/>
      <c r="PZZ12" s="44"/>
      <c r="QAA12" s="44"/>
      <c r="QAB12" s="44"/>
      <c r="QAC12" s="44"/>
      <c r="QAD12" s="44"/>
      <c r="QAE12" s="44"/>
      <c r="QAF12" s="44"/>
      <c r="QAG12" s="44"/>
      <c r="QAH12" s="44"/>
      <c r="QAI12" s="44"/>
      <c r="QAJ12" s="44"/>
      <c r="QAK12" s="44"/>
      <c r="QAL12" s="44"/>
      <c r="QAM12" s="44"/>
      <c r="QAN12" s="44"/>
      <c r="QAO12" s="44"/>
      <c r="QAP12" s="44"/>
      <c r="QAQ12" s="44"/>
      <c r="QAR12" s="44"/>
      <c r="QAS12" s="44"/>
      <c r="QAT12" s="44"/>
      <c r="QAU12" s="44"/>
      <c r="QAV12" s="44"/>
      <c r="QAW12" s="44"/>
      <c r="QAX12" s="44"/>
      <c r="QAY12" s="44"/>
      <c r="QAZ12" s="44"/>
      <c r="QBA12" s="44"/>
      <c r="QBB12" s="44"/>
      <c r="QBC12" s="44"/>
      <c r="QBD12" s="44"/>
      <c r="QBE12" s="44"/>
      <c r="QBF12" s="44"/>
      <c r="QBG12" s="44"/>
      <c r="QBH12" s="44"/>
      <c r="QBI12" s="44"/>
      <c r="QBJ12" s="44"/>
      <c r="QBK12" s="44"/>
      <c r="QBL12" s="44"/>
      <c r="QBM12" s="44"/>
      <c r="QBN12" s="44"/>
      <c r="QBO12" s="44"/>
      <c r="QBP12" s="44"/>
      <c r="QBQ12" s="44"/>
      <c r="QBR12" s="44"/>
      <c r="QBS12" s="44"/>
      <c r="QBT12" s="44"/>
      <c r="QBU12" s="44"/>
      <c r="QBV12" s="44"/>
      <c r="QBW12" s="44"/>
      <c r="QBX12" s="44"/>
      <c r="QBY12" s="44"/>
      <c r="QBZ12" s="44"/>
      <c r="QCA12" s="44"/>
      <c r="QCB12" s="44"/>
      <c r="QCC12" s="44"/>
      <c r="QCD12" s="44"/>
      <c r="QCE12" s="44"/>
      <c r="QCF12" s="44"/>
      <c r="QCG12" s="44"/>
      <c r="QCH12" s="44"/>
      <c r="QCI12" s="44"/>
      <c r="QCJ12" s="44"/>
      <c r="QCK12" s="44"/>
      <c r="QCL12" s="44"/>
      <c r="QCM12" s="44"/>
      <c r="QCN12" s="44"/>
      <c r="QCO12" s="44"/>
      <c r="QCP12" s="44"/>
      <c r="QCQ12" s="44"/>
      <c r="QCR12" s="44"/>
      <c r="QCS12" s="44"/>
      <c r="QCT12" s="44"/>
      <c r="QCU12" s="44"/>
      <c r="QCV12" s="44"/>
      <c r="QCW12" s="44"/>
      <c r="QCX12" s="44"/>
      <c r="QCY12" s="44"/>
      <c r="QCZ12" s="44"/>
      <c r="QDA12" s="44"/>
      <c r="QDB12" s="44"/>
      <c r="QDC12" s="44"/>
      <c r="QDD12" s="44"/>
      <c r="QDE12" s="44"/>
      <c r="QDF12" s="44"/>
      <c r="QDG12" s="44"/>
      <c r="QDH12" s="44"/>
      <c r="QDI12" s="44"/>
      <c r="QDJ12" s="44"/>
      <c r="QDK12" s="44"/>
      <c r="QDL12" s="44"/>
      <c r="QDM12" s="44"/>
      <c r="QDN12" s="44"/>
      <c r="QDO12" s="44"/>
      <c r="QDP12" s="44"/>
      <c r="QDQ12" s="44"/>
      <c r="QDR12" s="44"/>
      <c r="QDS12" s="44"/>
      <c r="QDT12" s="44"/>
      <c r="QDU12" s="44"/>
      <c r="QDV12" s="44"/>
      <c r="QDW12" s="44"/>
      <c r="QDX12" s="44"/>
      <c r="QDY12" s="44"/>
      <c r="QDZ12" s="44"/>
      <c r="QEA12" s="44"/>
      <c r="QEB12" s="44"/>
      <c r="QEC12" s="44"/>
      <c r="QED12" s="44"/>
      <c r="QEE12" s="44"/>
      <c r="QEF12" s="44"/>
      <c r="QEG12" s="44"/>
      <c r="QEH12" s="44"/>
      <c r="QEI12" s="44"/>
      <c r="QEJ12" s="44"/>
      <c r="QEK12" s="44"/>
      <c r="QEL12" s="44"/>
      <c r="QEM12" s="44"/>
      <c r="QEN12" s="44"/>
      <c r="QEO12" s="44"/>
      <c r="QEP12" s="44"/>
      <c r="QEQ12" s="44"/>
      <c r="QER12" s="44"/>
      <c r="QES12" s="44"/>
      <c r="QET12" s="44"/>
      <c r="QEU12" s="44"/>
      <c r="QEV12" s="44"/>
      <c r="QEW12" s="44"/>
      <c r="QEX12" s="44"/>
      <c r="QEY12" s="44"/>
      <c r="QEZ12" s="44"/>
      <c r="QFA12" s="44"/>
      <c r="QFB12" s="44"/>
      <c r="QFC12" s="44"/>
      <c r="QFD12" s="44"/>
      <c r="QFE12" s="44"/>
      <c r="QFF12" s="44"/>
      <c r="QFG12" s="44"/>
      <c r="QFH12" s="44"/>
      <c r="QFI12" s="44"/>
      <c r="QFJ12" s="44"/>
      <c r="QFK12" s="44"/>
      <c r="QFL12" s="44"/>
      <c r="QFM12" s="44"/>
      <c r="QFN12" s="44"/>
      <c r="QFO12" s="44"/>
      <c r="QFP12" s="44"/>
      <c r="QFQ12" s="44"/>
      <c r="QFR12" s="44"/>
      <c r="QFS12" s="44"/>
      <c r="QFT12" s="44"/>
      <c r="QFU12" s="44"/>
      <c r="QFV12" s="44"/>
      <c r="QFW12" s="44"/>
      <c r="QFX12" s="44"/>
      <c r="QFY12" s="44"/>
      <c r="QFZ12" s="44"/>
      <c r="QGA12" s="44"/>
      <c r="QGB12" s="44"/>
      <c r="QGC12" s="44"/>
      <c r="QGD12" s="44"/>
      <c r="QGE12" s="44"/>
      <c r="QGF12" s="44"/>
      <c r="QGG12" s="44"/>
      <c r="QGH12" s="44"/>
      <c r="QGI12" s="44"/>
      <c r="QGJ12" s="44"/>
      <c r="QGK12" s="44"/>
      <c r="QGL12" s="44"/>
      <c r="QGM12" s="44"/>
      <c r="QGN12" s="44"/>
      <c r="QGO12" s="44"/>
      <c r="QGP12" s="44"/>
      <c r="QGQ12" s="44"/>
      <c r="QGR12" s="44"/>
      <c r="QGS12" s="44"/>
      <c r="QGT12" s="44"/>
      <c r="QGU12" s="44"/>
      <c r="QGV12" s="44"/>
      <c r="QGW12" s="44"/>
      <c r="QGX12" s="44"/>
      <c r="QGY12" s="44"/>
      <c r="QGZ12" s="44"/>
      <c r="QHA12" s="44"/>
      <c r="QHB12" s="44"/>
      <c r="QHC12" s="44"/>
      <c r="QHD12" s="44"/>
      <c r="QHE12" s="44"/>
      <c r="QHF12" s="44"/>
      <c r="QHG12" s="44"/>
      <c r="QHH12" s="44"/>
      <c r="QHI12" s="44"/>
      <c r="QHJ12" s="44"/>
      <c r="QHK12" s="44"/>
      <c r="QHL12" s="44"/>
      <c r="QHM12" s="44"/>
      <c r="QHN12" s="44"/>
      <c r="QHO12" s="44"/>
      <c r="QHP12" s="44"/>
      <c r="QHQ12" s="44"/>
      <c r="QHR12" s="44"/>
      <c r="QHS12" s="44"/>
      <c r="QHT12" s="44"/>
      <c r="QHU12" s="44"/>
      <c r="QHV12" s="44"/>
      <c r="QHW12" s="44"/>
      <c r="QHX12" s="44"/>
      <c r="QHY12" s="44"/>
      <c r="QHZ12" s="44"/>
      <c r="QIA12" s="44"/>
      <c r="QIB12" s="44"/>
      <c r="QIC12" s="44"/>
      <c r="QID12" s="44"/>
      <c r="QIE12" s="44"/>
      <c r="QIF12" s="44"/>
      <c r="QIG12" s="44"/>
      <c r="QIH12" s="44"/>
      <c r="QII12" s="44"/>
      <c r="QIJ12" s="44"/>
      <c r="QIK12" s="44"/>
      <c r="QIL12" s="44"/>
      <c r="QIM12" s="44"/>
      <c r="QIN12" s="44"/>
      <c r="QIO12" s="44"/>
      <c r="QIP12" s="44"/>
      <c r="QIQ12" s="44"/>
      <c r="QIR12" s="44"/>
      <c r="QIS12" s="44"/>
      <c r="QIT12" s="44"/>
      <c r="QIU12" s="44"/>
      <c r="QIV12" s="44"/>
      <c r="QIW12" s="44"/>
      <c r="QIX12" s="44"/>
      <c r="QIY12" s="44"/>
      <c r="QIZ12" s="44"/>
      <c r="QJA12" s="44"/>
      <c r="QJB12" s="44"/>
      <c r="QJC12" s="44"/>
      <c r="QJD12" s="44"/>
      <c r="QJE12" s="44"/>
      <c r="QJF12" s="44"/>
      <c r="QJG12" s="44"/>
      <c r="QJH12" s="44"/>
      <c r="QJI12" s="44"/>
      <c r="QJJ12" s="44"/>
      <c r="QJK12" s="44"/>
      <c r="QJL12" s="44"/>
      <c r="QJM12" s="44"/>
      <c r="QJN12" s="44"/>
      <c r="QJO12" s="44"/>
      <c r="QJP12" s="44"/>
      <c r="QJQ12" s="44"/>
      <c r="QJR12" s="44"/>
      <c r="QJS12" s="44"/>
      <c r="QJT12" s="44"/>
      <c r="QJU12" s="44"/>
      <c r="QJV12" s="44"/>
      <c r="QJW12" s="44"/>
      <c r="QJX12" s="44"/>
      <c r="QJY12" s="44"/>
      <c r="QJZ12" s="44"/>
      <c r="QKA12" s="44"/>
      <c r="QKB12" s="44"/>
      <c r="QKC12" s="44"/>
      <c r="QKD12" s="44"/>
      <c r="QKE12" s="44"/>
      <c r="QKF12" s="44"/>
      <c r="QKG12" s="44"/>
      <c r="QKH12" s="44"/>
      <c r="QKI12" s="44"/>
      <c r="QKJ12" s="44"/>
      <c r="QKK12" s="44"/>
      <c r="QKL12" s="44"/>
      <c r="QKM12" s="44"/>
      <c r="QKN12" s="44"/>
      <c r="QKO12" s="44"/>
      <c r="QKP12" s="44"/>
      <c r="QKQ12" s="44"/>
      <c r="QKR12" s="44"/>
      <c r="QKS12" s="44"/>
      <c r="QKT12" s="44"/>
      <c r="QKU12" s="44"/>
      <c r="QKV12" s="44"/>
      <c r="QKW12" s="44"/>
      <c r="QKX12" s="44"/>
      <c r="QKY12" s="44"/>
      <c r="QKZ12" s="44"/>
      <c r="QLA12" s="44"/>
      <c r="QLB12" s="44"/>
      <c r="QLC12" s="44"/>
      <c r="QLD12" s="44"/>
      <c r="QLE12" s="44"/>
      <c r="QLF12" s="44"/>
      <c r="QLG12" s="44"/>
      <c r="QLH12" s="44"/>
      <c r="QLI12" s="44"/>
      <c r="QLJ12" s="44"/>
      <c r="QLK12" s="44"/>
      <c r="QLL12" s="44"/>
      <c r="QLM12" s="44"/>
      <c r="QLN12" s="44"/>
      <c r="QLO12" s="44"/>
      <c r="QLP12" s="44"/>
      <c r="QLQ12" s="44"/>
      <c r="QLR12" s="44"/>
      <c r="QLS12" s="44"/>
      <c r="QLT12" s="44"/>
      <c r="QLU12" s="44"/>
      <c r="QLV12" s="44"/>
      <c r="QLW12" s="44"/>
      <c r="QLX12" s="44"/>
      <c r="QLY12" s="44"/>
      <c r="QLZ12" s="44"/>
      <c r="QMA12" s="44"/>
      <c r="QMB12" s="44"/>
      <c r="QMC12" s="44"/>
      <c r="QMD12" s="44"/>
      <c r="QME12" s="44"/>
      <c r="QMF12" s="44"/>
      <c r="QMG12" s="44"/>
      <c r="QMH12" s="44"/>
      <c r="QMI12" s="44"/>
      <c r="QMJ12" s="44"/>
      <c r="QMK12" s="44"/>
      <c r="QML12" s="44"/>
      <c r="QMM12" s="44"/>
      <c r="QMN12" s="44"/>
      <c r="QMO12" s="44"/>
      <c r="QMP12" s="44"/>
      <c r="QMQ12" s="44"/>
      <c r="QMR12" s="44"/>
      <c r="QMS12" s="44"/>
      <c r="QMT12" s="44"/>
      <c r="QMU12" s="44"/>
      <c r="QMV12" s="44"/>
      <c r="QMW12" s="44"/>
      <c r="QMX12" s="44"/>
      <c r="QMY12" s="44"/>
      <c r="QMZ12" s="44"/>
      <c r="QNA12" s="44"/>
      <c r="QNB12" s="44"/>
      <c r="QNC12" s="44"/>
      <c r="QND12" s="44"/>
      <c r="QNE12" s="44"/>
      <c r="QNF12" s="44"/>
      <c r="QNG12" s="44"/>
      <c r="QNH12" s="44"/>
      <c r="QNI12" s="44"/>
      <c r="QNJ12" s="44"/>
      <c r="QNK12" s="44"/>
      <c r="QNL12" s="44"/>
      <c r="QNM12" s="44"/>
      <c r="QNN12" s="44"/>
      <c r="QNO12" s="44"/>
      <c r="QNP12" s="44"/>
      <c r="QNQ12" s="44"/>
      <c r="QNR12" s="44"/>
      <c r="QNS12" s="44"/>
      <c r="QNT12" s="44"/>
      <c r="QNU12" s="44"/>
      <c r="QNV12" s="44"/>
      <c r="QNW12" s="44"/>
      <c r="QNX12" s="44"/>
      <c r="QNY12" s="44"/>
      <c r="QNZ12" s="44"/>
      <c r="QOA12" s="44"/>
      <c r="QOB12" s="44"/>
      <c r="QOC12" s="44"/>
      <c r="QOD12" s="44"/>
      <c r="QOE12" s="44"/>
      <c r="QOF12" s="44"/>
      <c r="QOG12" s="44"/>
      <c r="QOH12" s="44"/>
      <c r="QOI12" s="44"/>
      <c r="QOJ12" s="44"/>
      <c r="QOK12" s="44"/>
      <c r="QOL12" s="44"/>
      <c r="QOM12" s="44"/>
      <c r="QON12" s="44"/>
      <c r="QOO12" s="44"/>
      <c r="QOP12" s="44"/>
      <c r="QOQ12" s="44"/>
      <c r="QOR12" s="44"/>
      <c r="QOS12" s="44"/>
      <c r="QOT12" s="44"/>
      <c r="QOU12" s="44"/>
      <c r="QOV12" s="44"/>
      <c r="QOW12" s="44"/>
      <c r="QOX12" s="44"/>
      <c r="QOY12" s="44"/>
      <c r="QOZ12" s="44"/>
      <c r="QPA12" s="44"/>
      <c r="QPB12" s="44"/>
      <c r="QPC12" s="44"/>
      <c r="QPD12" s="44"/>
      <c r="QPE12" s="44"/>
      <c r="QPF12" s="44"/>
      <c r="QPG12" s="44"/>
      <c r="QPH12" s="44"/>
      <c r="QPI12" s="44"/>
      <c r="QPJ12" s="44"/>
      <c r="QPK12" s="44"/>
      <c r="QPL12" s="44"/>
      <c r="QPM12" s="44"/>
      <c r="QPN12" s="44"/>
      <c r="QPO12" s="44"/>
      <c r="QPP12" s="44"/>
      <c r="QPQ12" s="44"/>
      <c r="QPR12" s="44"/>
      <c r="QPS12" s="44"/>
      <c r="QPT12" s="44"/>
      <c r="QPU12" s="44"/>
      <c r="QPV12" s="44"/>
      <c r="QPW12" s="44"/>
      <c r="QPX12" s="44"/>
      <c r="QPY12" s="44"/>
      <c r="QPZ12" s="44"/>
      <c r="QQA12" s="44"/>
      <c r="QQB12" s="44"/>
      <c r="QQC12" s="44"/>
      <c r="QQD12" s="44"/>
      <c r="QQE12" s="44"/>
      <c r="QQF12" s="44"/>
      <c r="QQG12" s="44"/>
      <c r="QQH12" s="44"/>
      <c r="QQI12" s="44"/>
      <c r="QQJ12" s="44"/>
      <c r="QQK12" s="44"/>
      <c r="QQL12" s="44"/>
      <c r="QQM12" s="44"/>
      <c r="QQN12" s="44"/>
      <c r="QQO12" s="44"/>
      <c r="QQP12" s="44"/>
      <c r="QQQ12" s="44"/>
      <c r="QQR12" s="44"/>
      <c r="QQS12" s="44"/>
      <c r="QQT12" s="44"/>
      <c r="QQU12" s="44"/>
      <c r="QQV12" s="44"/>
      <c r="QQW12" s="44"/>
      <c r="QQX12" s="44"/>
      <c r="QQY12" s="44"/>
      <c r="QQZ12" s="44"/>
      <c r="QRA12" s="44"/>
      <c r="QRB12" s="44"/>
      <c r="QRC12" s="44"/>
      <c r="QRD12" s="44"/>
      <c r="QRE12" s="44"/>
      <c r="QRF12" s="44"/>
      <c r="QRG12" s="44"/>
      <c r="QRH12" s="44"/>
      <c r="QRI12" s="44"/>
      <c r="QRJ12" s="44"/>
      <c r="QRK12" s="44"/>
      <c r="QRL12" s="44"/>
      <c r="QRM12" s="44"/>
      <c r="QRN12" s="44"/>
      <c r="QRO12" s="44"/>
      <c r="QRP12" s="44"/>
      <c r="QRQ12" s="44"/>
      <c r="QRR12" s="44"/>
      <c r="QRS12" s="44"/>
      <c r="QRT12" s="44"/>
      <c r="QRU12" s="44"/>
      <c r="QRV12" s="44"/>
      <c r="QRW12" s="44"/>
      <c r="QRX12" s="44"/>
      <c r="QRY12" s="44"/>
      <c r="QRZ12" s="44"/>
      <c r="QSA12" s="44"/>
      <c r="QSB12" s="44"/>
      <c r="QSC12" s="44"/>
      <c r="QSD12" s="44"/>
      <c r="QSE12" s="44"/>
      <c r="QSF12" s="44"/>
      <c r="QSG12" s="44"/>
      <c r="QSH12" s="44"/>
      <c r="QSI12" s="44"/>
      <c r="QSJ12" s="44"/>
      <c r="QSK12" s="44"/>
      <c r="QSL12" s="44"/>
      <c r="QSM12" s="44"/>
      <c r="QSN12" s="44"/>
      <c r="QSO12" s="44"/>
      <c r="QSP12" s="44"/>
      <c r="QSQ12" s="44"/>
      <c r="QSR12" s="44"/>
      <c r="QSS12" s="44"/>
      <c r="QST12" s="44"/>
      <c r="QSU12" s="44"/>
      <c r="QSV12" s="44"/>
      <c r="QSW12" s="44"/>
      <c r="QSX12" s="44"/>
      <c r="QSY12" s="44"/>
      <c r="QSZ12" s="44"/>
      <c r="QTA12" s="44"/>
      <c r="QTB12" s="44"/>
      <c r="QTC12" s="44"/>
      <c r="QTD12" s="44"/>
      <c r="QTE12" s="44"/>
      <c r="QTF12" s="44"/>
      <c r="QTG12" s="44"/>
      <c r="QTH12" s="44"/>
      <c r="QTI12" s="44"/>
      <c r="QTJ12" s="44"/>
      <c r="QTK12" s="44"/>
      <c r="QTL12" s="44"/>
      <c r="QTM12" s="44"/>
      <c r="QTN12" s="44"/>
      <c r="QTO12" s="44"/>
      <c r="QTP12" s="44"/>
      <c r="QTQ12" s="44"/>
      <c r="QTR12" s="44"/>
      <c r="QTS12" s="44"/>
      <c r="QTT12" s="44"/>
      <c r="QTU12" s="44"/>
      <c r="QTV12" s="44"/>
      <c r="QTW12" s="44"/>
      <c r="QTX12" s="44"/>
      <c r="QTY12" s="44"/>
      <c r="QTZ12" s="44"/>
      <c r="QUA12" s="44"/>
      <c r="QUB12" s="44"/>
      <c r="QUC12" s="44"/>
      <c r="QUD12" s="44"/>
      <c r="QUE12" s="44"/>
      <c r="QUF12" s="44"/>
      <c r="QUG12" s="44"/>
      <c r="QUH12" s="44"/>
      <c r="QUI12" s="44"/>
      <c r="QUJ12" s="44"/>
      <c r="QUK12" s="44"/>
      <c r="QUL12" s="44"/>
      <c r="QUM12" s="44"/>
      <c r="QUN12" s="44"/>
      <c r="QUO12" s="44"/>
      <c r="QUP12" s="44"/>
      <c r="QUQ12" s="44"/>
      <c r="QUR12" s="44"/>
      <c r="QUS12" s="44"/>
      <c r="QUT12" s="44"/>
      <c r="QUU12" s="44"/>
      <c r="QUV12" s="44"/>
      <c r="QUW12" s="44"/>
      <c r="QUX12" s="44"/>
      <c r="QUY12" s="44"/>
      <c r="QUZ12" s="44"/>
      <c r="QVA12" s="44"/>
      <c r="QVB12" s="44"/>
      <c r="QVC12" s="44"/>
      <c r="QVD12" s="44"/>
      <c r="QVE12" s="44"/>
      <c r="QVF12" s="44"/>
      <c r="QVG12" s="44"/>
      <c r="QVH12" s="44"/>
      <c r="QVI12" s="44"/>
      <c r="QVJ12" s="44"/>
      <c r="QVK12" s="44"/>
      <c r="QVL12" s="44"/>
      <c r="QVM12" s="44"/>
      <c r="QVN12" s="44"/>
      <c r="QVO12" s="44"/>
      <c r="QVP12" s="44"/>
      <c r="QVQ12" s="44"/>
      <c r="QVR12" s="44"/>
      <c r="QVS12" s="44"/>
      <c r="QVT12" s="44"/>
      <c r="QVU12" s="44"/>
      <c r="QVV12" s="44"/>
      <c r="QVW12" s="44"/>
      <c r="QVX12" s="44"/>
      <c r="QVY12" s="44"/>
      <c r="QVZ12" s="44"/>
      <c r="QWA12" s="44"/>
      <c r="QWB12" s="44"/>
      <c r="QWC12" s="44"/>
      <c r="QWD12" s="44"/>
      <c r="QWE12" s="44"/>
      <c r="QWF12" s="44"/>
      <c r="QWG12" s="44"/>
      <c r="QWH12" s="44"/>
      <c r="QWI12" s="44"/>
      <c r="QWJ12" s="44"/>
      <c r="QWK12" s="44"/>
      <c r="QWL12" s="44"/>
      <c r="QWM12" s="44"/>
      <c r="QWN12" s="44"/>
      <c r="QWO12" s="44"/>
      <c r="QWP12" s="44"/>
      <c r="QWQ12" s="44"/>
      <c r="QWR12" s="44"/>
      <c r="QWS12" s="44"/>
      <c r="QWT12" s="44"/>
      <c r="QWU12" s="44"/>
      <c r="QWV12" s="44"/>
      <c r="QWW12" s="44"/>
      <c r="QWX12" s="44"/>
      <c r="QWY12" s="44"/>
      <c r="QWZ12" s="44"/>
      <c r="QXA12" s="44"/>
      <c r="QXB12" s="44"/>
      <c r="QXC12" s="44"/>
      <c r="QXD12" s="44"/>
      <c r="QXE12" s="44"/>
      <c r="QXF12" s="44"/>
      <c r="QXG12" s="44"/>
      <c r="QXH12" s="44"/>
      <c r="QXI12" s="44"/>
      <c r="QXJ12" s="44"/>
      <c r="QXK12" s="44"/>
      <c r="QXL12" s="44"/>
      <c r="QXM12" s="44"/>
      <c r="QXN12" s="44"/>
      <c r="QXO12" s="44"/>
      <c r="QXP12" s="44"/>
      <c r="QXQ12" s="44"/>
      <c r="QXR12" s="44"/>
      <c r="QXS12" s="44"/>
      <c r="QXT12" s="44"/>
      <c r="QXU12" s="44"/>
      <c r="QXV12" s="44"/>
      <c r="QXW12" s="44"/>
      <c r="QXX12" s="44"/>
      <c r="QXY12" s="44"/>
      <c r="QXZ12" s="44"/>
      <c r="QYA12" s="44"/>
      <c r="QYB12" s="44"/>
      <c r="QYC12" s="44"/>
      <c r="QYD12" s="44"/>
      <c r="QYE12" s="44"/>
      <c r="QYF12" s="44"/>
      <c r="QYG12" s="44"/>
      <c r="QYH12" s="44"/>
      <c r="QYI12" s="44"/>
      <c r="QYJ12" s="44"/>
      <c r="QYK12" s="44"/>
      <c r="QYL12" s="44"/>
      <c r="QYM12" s="44"/>
      <c r="QYN12" s="44"/>
      <c r="QYO12" s="44"/>
      <c r="QYP12" s="44"/>
      <c r="QYQ12" s="44"/>
      <c r="QYR12" s="44"/>
      <c r="QYS12" s="44"/>
      <c r="QYT12" s="44"/>
      <c r="QYU12" s="44"/>
      <c r="QYV12" s="44"/>
      <c r="QYW12" s="44"/>
      <c r="QYX12" s="44"/>
      <c r="QYY12" s="44"/>
      <c r="QYZ12" s="44"/>
      <c r="QZA12" s="44"/>
      <c r="QZB12" s="44"/>
      <c r="QZC12" s="44"/>
      <c r="QZD12" s="44"/>
      <c r="QZE12" s="44"/>
      <c r="QZF12" s="44"/>
      <c r="QZG12" s="44"/>
      <c r="QZH12" s="44"/>
      <c r="QZI12" s="44"/>
      <c r="QZJ12" s="44"/>
      <c r="QZK12" s="44"/>
      <c r="QZL12" s="44"/>
      <c r="QZM12" s="44"/>
      <c r="QZN12" s="44"/>
      <c r="QZO12" s="44"/>
      <c r="QZP12" s="44"/>
      <c r="QZQ12" s="44"/>
      <c r="QZR12" s="44"/>
      <c r="QZS12" s="44"/>
      <c r="QZT12" s="44"/>
      <c r="QZU12" s="44"/>
      <c r="QZV12" s="44"/>
      <c r="QZW12" s="44"/>
      <c r="QZX12" s="44"/>
      <c r="QZY12" s="44"/>
      <c r="QZZ12" s="44"/>
      <c r="RAA12" s="44"/>
      <c r="RAB12" s="44"/>
      <c r="RAC12" s="44"/>
      <c r="RAD12" s="44"/>
      <c r="RAE12" s="44"/>
      <c r="RAF12" s="44"/>
      <c r="RAG12" s="44"/>
      <c r="RAH12" s="44"/>
      <c r="RAI12" s="44"/>
      <c r="RAJ12" s="44"/>
      <c r="RAK12" s="44"/>
      <c r="RAL12" s="44"/>
      <c r="RAM12" s="44"/>
      <c r="RAN12" s="44"/>
      <c r="RAO12" s="44"/>
      <c r="RAP12" s="44"/>
      <c r="RAQ12" s="44"/>
      <c r="RAR12" s="44"/>
      <c r="RAS12" s="44"/>
      <c r="RAT12" s="44"/>
      <c r="RAU12" s="44"/>
      <c r="RAV12" s="44"/>
      <c r="RAW12" s="44"/>
      <c r="RAX12" s="44"/>
      <c r="RAY12" s="44"/>
      <c r="RAZ12" s="44"/>
      <c r="RBA12" s="44"/>
      <c r="RBB12" s="44"/>
      <c r="RBC12" s="44"/>
      <c r="RBD12" s="44"/>
      <c r="RBE12" s="44"/>
      <c r="RBF12" s="44"/>
      <c r="RBG12" s="44"/>
      <c r="RBH12" s="44"/>
      <c r="RBI12" s="44"/>
      <c r="RBJ12" s="44"/>
      <c r="RBK12" s="44"/>
      <c r="RBL12" s="44"/>
      <c r="RBM12" s="44"/>
      <c r="RBN12" s="44"/>
      <c r="RBO12" s="44"/>
      <c r="RBP12" s="44"/>
      <c r="RBQ12" s="44"/>
      <c r="RBR12" s="44"/>
      <c r="RBS12" s="44"/>
      <c r="RBT12" s="44"/>
      <c r="RBU12" s="44"/>
      <c r="RBV12" s="44"/>
      <c r="RBW12" s="44"/>
      <c r="RBX12" s="44"/>
      <c r="RBY12" s="44"/>
      <c r="RBZ12" s="44"/>
      <c r="RCA12" s="44"/>
      <c r="RCB12" s="44"/>
      <c r="RCC12" s="44"/>
      <c r="RCD12" s="44"/>
      <c r="RCE12" s="44"/>
      <c r="RCF12" s="44"/>
      <c r="RCG12" s="44"/>
      <c r="RCH12" s="44"/>
      <c r="RCI12" s="44"/>
      <c r="RCJ12" s="44"/>
      <c r="RCK12" s="44"/>
      <c r="RCL12" s="44"/>
      <c r="RCM12" s="44"/>
      <c r="RCN12" s="44"/>
      <c r="RCO12" s="44"/>
      <c r="RCP12" s="44"/>
      <c r="RCQ12" s="44"/>
      <c r="RCR12" s="44"/>
      <c r="RCS12" s="44"/>
      <c r="RCT12" s="44"/>
      <c r="RCU12" s="44"/>
      <c r="RCV12" s="44"/>
      <c r="RCW12" s="44"/>
      <c r="RCX12" s="44"/>
      <c r="RCY12" s="44"/>
      <c r="RCZ12" s="44"/>
      <c r="RDA12" s="44"/>
      <c r="RDB12" s="44"/>
      <c r="RDC12" s="44"/>
      <c r="RDD12" s="44"/>
      <c r="RDE12" s="44"/>
      <c r="RDF12" s="44"/>
      <c r="RDG12" s="44"/>
      <c r="RDH12" s="44"/>
      <c r="RDI12" s="44"/>
      <c r="RDJ12" s="44"/>
      <c r="RDK12" s="44"/>
      <c r="RDL12" s="44"/>
      <c r="RDM12" s="44"/>
      <c r="RDN12" s="44"/>
      <c r="RDO12" s="44"/>
      <c r="RDP12" s="44"/>
      <c r="RDQ12" s="44"/>
      <c r="RDR12" s="44"/>
      <c r="RDS12" s="44"/>
      <c r="RDT12" s="44"/>
      <c r="RDU12" s="44"/>
      <c r="RDV12" s="44"/>
      <c r="RDW12" s="44"/>
      <c r="RDX12" s="44"/>
      <c r="RDY12" s="44"/>
      <c r="RDZ12" s="44"/>
      <c r="REA12" s="44"/>
      <c r="REB12" s="44"/>
      <c r="REC12" s="44"/>
      <c r="RED12" s="44"/>
      <c r="REE12" s="44"/>
      <c r="REF12" s="44"/>
      <c r="REG12" s="44"/>
      <c r="REH12" s="44"/>
      <c r="REI12" s="44"/>
      <c r="REJ12" s="44"/>
      <c r="REK12" s="44"/>
      <c r="REL12" s="44"/>
      <c r="REM12" s="44"/>
      <c r="REN12" s="44"/>
      <c r="REO12" s="44"/>
      <c r="REP12" s="44"/>
      <c r="REQ12" s="44"/>
      <c r="RER12" s="44"/>
      <c r="RES12" s="44"/>
      <c r="RET12" s="44"/>
      <c r="REU12" s="44"/>
      <c r="REV12" s="44"/>
      <c r="REW12" s="44"/>
      <c r="REX12" s="44"/>
      <c r="REY12" s="44"/>
      <c r="REZ12" s="44"/>
      <c r="RFA12" s="44"/>
      <c r="RFB12" s="44"/>
      <c r="RFC12" s="44"/>
      <c r="RFD12" s="44"/>
      <c r="RFE12" s="44"/>
      <c r="RFF12" s="44"/>
      <c r="RFG12" s="44"/>
      <c r="RFH12" s="44"/>
      <c r="RFI12" s="44"/>
      <c r="RFJ12" s="44"/>
      <c r="RFK12" s="44"/>
      <c r="RFL12" s="44"/>
      <c r="RFM12" s="44"/>
      <c r="RFN12" s="44"/>
      <c r="RFO12" s="44"/>
      <c r="RFP12" s="44"/>
      <c r="RFQ12" s="44"/>
      <c r="RFR12" s="44"/>
      <c r="RFS12" s="44"/>
      <c r="RFT12" s="44"/>
      <c r="RFU12" s="44"/>
      <c r="RFV12" s="44"/>
      <c r="RFW12" s="44"/>
      <c r="RFX12" s="44"/>
      <c r="RFY12" s="44"/>
      <c r="RFZ12" s="44"/>
      <c r="RGA12" s="44"/>
      <c r="RGB12" s="44"/>
      <c r="RGC12" s="44"/>
      <c r="RGD12" s="44"/>
      <c r="RGE12" s="44"/>
      <c r="RGF12" s="44"/>
      <c r="RGG12" s="44"/>
      <c r="RGH12" s="44"/>
      <c r="RGI12" s="44"/>
      <c r="RGJ12" s="44"/>
      <c r="RGK12" s="44"/>
      <c r="RGL12" s="44"/>
      <c r="RGM12" s="44"/>
      <c r="RGN12" s="44"/>
      <c r="RGO12" s="44"/>
      <c r="RGP12" s="44"/>
      <c r="RGQ12" s="44"/>
      <c r="RGR12" s="44"/>
      <c r="RGS12" s="44"/>
      <c r="RGT12" s="44"/>
      <c r="RGU12" s="44"/>
      <c r="RGV12" s="44"/>
      <c r="RGW12" s="44"/>
      <c r="RGX12" s="44"/>
      <c r="RGY12" s="44"/>
      <c r="RGZ12" s="44"/>
      <c r="RHA12" s="44"/>
      <c r="RHB12" s="44"/>
      <c r="RHC12" s="44"/>
      <c r="RHD12" s="44"/>
      <c r="RHE12" s="44"/>
      <c r="RHF12" s="44"/>
      <c r="RHG12" s="44"/>
      <c r="RHH12" s="44"/>
      <c r="RHI12" s="44"/>
      <c r="RHJ12" s="44"/>
      <c r="RHK12" s="44"/>
      <c r="RHL12" s="44"/>
      <c r="RHM12" s="44"/>
      <c r="RHN12" s="44"/>
      <c r="RHO12" s="44"/>
      <c r="RHP12" s="44"/>
      <c r="RHQ12" s="44"/>
      <c r="RHR12" s="44"/>
      <c r="RHS12" s="44"/>
      <c r="RHT12" s="44"/>
      <c r="RHU12" s="44"/>
      <c r="RHV12" s="44"/>
      <c r="RHW12" s="44"/>
      <c r="RHX12" s="44"/>
      <c r="RHY12" s="44"/>
      <c r="RHZ12" s="44"/>
      <c r="RIA12" s="44"/>
      <c r="RIB12" s="44"/>
      <c r="RIC12" s="44"/>
      <c r="RID12" s="44"/>
      <c r="RIE12" s="44"/>
      <c r="RIF12" s="44"/>
      <c r="RIG12" s="44"/>
      <c r="RIH12" s="44"/>
      <c r="RII12" s="44"/>
      <c r="RIJ12" s="44"/>
      <c r="RIK12" s="44"/>
      <c r="RIL12" s="44"/>
      <c r="RIM12" s="44"/>
      <c r="RIN12" s="44"/>
      <c r="RIO12" s="44"/>
      <c r="RIP12" s="44"/>
      <c r="RIQ12" s="44"/>
      <c r="RIR12" s="44"/>
      <c r="RIS12" s="44"/>
      <c r="RIT12" s="44"/>
      <c r="RIU12" s="44"/>
      <c r="RIV12" s="44"/>
      <c r="RIW12" s="44"/>
      <c r="RIX12" s="44"/>
      <c r="RIY12" s="44"/>
      <c r="RIZ12" s="44"/>
      <c r="RJA12" s="44"/>
      <c r="RJB12" s="44"/>
      <c r="RJC12" s="44"/>
      <c r="RJD12" s="44"/>
      <c r="RJE12" s="44"/>
      <c r="RJF12" s="44"/>
      <c r="RJG12" s="44"/>
      <c r="RJH12" s="44"/>
      <c r="RJI12" s="44"/>
      <c r="RJJ12" s="44"/>
      <c r="RJK12" s="44"/>
      <c r="RJL12" s="44"/>
      <c r="RJM12" s="44"/>
      <c r="RJN12" s="44"/>
      <c r="RJO12" s="44"/>
      <c r="RJP12" s="44"/>
      <c r="RJQ12" s="44"/>
      <c r="RJR12" s="44"/>
      <c r="RJS12" s="44"/>
      <c r="RJT12" s="44"/>
      <c r="RJU12" s="44"/>
      <c r="RJV12" s="44"/>
      <c r="RJW12" s="44"/>
      <c r="RJX12" s="44"/>
      <c r="RJY12" s="44"/>
      <c r="RJZ12" s="44"/>
      <c r="RKA12" s="44"/>
      <c r="RKB12" s="44"/>
      <c r="RKC12" s="44"/>
      <c r="RKD12" s="44"/>
      <c r="RKE12" s="44"/>
      <c r="RKF12" s="44"/>
      <c r="RKG12" s="44"/>
      <c r="RKH12" s="44"/>
      <c r="RKI12" s="44"/>
      <c r="RKJ12" s="44"/>
      <c r="RKK12" s="44"/>
      <c r="RKL12" s="44"/>
      <c r="RKM12" s="44"/>
      <c r="RKN12" s="44"/>
      <c r="RKO12" s="44"/>
      <c r="RKP12" s="44"/>
      <c r="RKQ12" s="44"/>
      <c r="RKR12" s="44"/>
      <c r="RKS12" s="44"/>
      <c r="RKT12" s="44"/>
      <c r="RKU12" s="44"/>
      <c r="RKV12" s="44"/>
      <c r="RKW12" s="44"/>
      <c r="RKX12" s="44"/>
      <c r="RKY12" s="44"/>
      <c r="RKZ12" s="44"/>
      <c r="RLA12" s="44"/>
      <c r="RLB12" s="44"/>
      <c r="RLC12" s="44"/>
      <c r="RLD12" s="44"/>
      <c r="RLE12" s="44"/>
      <c r="RLF12" s="44"/>
      <c r="RLG12" s="44"/>
      <c r="RLH12" s="44"/>
      <c r="RLI12" s="44"/>
      <c r="RLJ12" s="44"/>
      <c r="RLK12" s="44"/>
      <c r="RLL12" s="44"/>
      <c r="RLM12" s="44"/>
      <c r="RLN12" s="44"/>
      <c r="RLO12" s="44"/>
      <c r="RLP12" s="44"/>
      <c r="RLQ12" s="44"/>
      <c r="RLR12" s="44"/>
      <c r="RLS12" s="44"/>
      <c r="RLT12" s="44"/>
      <c r="RLU12" s="44"/>
      <c r="RLV12" s="44"/>
      <c r="RLW12" s="44"/>
      <c r="RLX12" s="44"/>
      <c r="RLY12" s="44"/>
      <c r="RLZ12" s="44"/>
      <c r="RMA12" s="44"/>
      <c r="RMB12" s="44"/>
      <c r="RMC12" s="44"/>
      <c r="RMD12" s="44"/>
      <c r="RME12" s="44"/>
      <c r="RMF12" s="44"/>
      <c r="RMG12" s="44"/>
      <c r="RMH12" s="44"/>
      <c r="RMI12" s="44"/>
      <c r="RMJ12" s="44"/>
      <c r="RMK12" s="44"/>
      <c r="RML12" s="44"/>
      <c r="RMM12" s="44"/>
      <c r="RMN12" s="44"/>
      <c r="RMO12" s="44"/>
      <c r="RMP12" s="44"/>
      <c r="RMQ12" s="44"/>
      <c r="RMR12" s="44"/>
      <c r="RMS12" s="44"/>
      <c r="RMT12" s="44"/>
      <c r="RMU12" s="44"/>
      <c r="RMV12" s="44"/>
      <c r="RMW12" s="44"/>
      <c r="RMX12" s="44"/>
      <c r="RMY12" s="44"/>
      <c r="RMZ12" s="44"/>
      <c r="RNA12" s="44"/>
      <c r="RNB12" s="44"/>
      <c r="RNC12" s="44"/>
      <c r="RND12" s="44"/>
      <c r="RNE12" s="44"/>
      <c r="RNF12" s="44"/>
      <c r="RNG12" s="44"/>
      <c r="RNH12" s="44"/>
      <c r="RNI12" s="44"/>
      <c r="RNJ12" s="44"/>
      <c r="RNK12" s="44"/>
      <c r="RNL12" s="44"/>
      <c r="RNM12" s="44"/>
      <c r="RNN12" s="44"/>
      <c r="RNO12" s="44"/>
      <c r="RNP12" s="44"/>
      <c r="RNQ12" s="44"/>
      <c r="RNR12" s="44"/>
      <c r="RNS12" s="44"/>
      <c r="RNT12" s="44"/>
      <c r="RNU12" s="44"/>
      <c r="RNV12" s="44"/>
      <c r="RNW12" s="44"/>
      <c r="RNX12" s="44"/>
      <c r="RNY12" s="44"/>
      <c r="RNZ12" s="44"/>
      <c r="ROA12" s="44"/>
      <c r="ROB12" s="44"/>
      <c r="ROC12" s="44"/>
      <c r="ROD12" s="44"/>
      <c r="ROE12" s="44"/>
      <c r="ROF12" s="44"/>
      <c r="ROG12" s="44"/>
      <c r="ROH12" s="44"/>
      <c r="ROI12" s="44"/>
      <c r="ROJ12" s="44"/>
      <c r="ROK12" s="44"/>
      <c r="ROL12" s="44"/>
      <c r="ROM12" s="44"/>
      <c r="RON12" s="44"/>
      <c r="ROO12" s="44"/>
      <c r="ROP12" s="44"/>
      <c r="ROQ12" s="44"/>
      <c r="ROR12" s="44"/>
      <c r="ROS12" s="44"/>
      <c r="ROT12" s="44"/>
      <c r="ROU12" s="44"/>
      <c r="ROV12" s="44"/>
      <c r="ROW12" s="44"/>
      <c r="ROX12" s="44"/>
      <c r="ROY12" s="44"/>
      <c r="ROZ12" s="44"/>
      <c r="RPA12" s="44"/>
      <c r="RPB12" s="44"/>
      <c r="RPC12" s="44"/>
      <c r="RPD12" s="44"/>
      <c r="RPE12" s="44"/>
      <c r="RPF12" s="44"/>
      <c r="RPG12" s="44"/>
      <c r="RPH12" s="44"/>
      <c r="RPI12" s="44"/>
      <c r="RPJ12" s="44"/>
      <c r="RPK12" s="44"/>
      <c r="RPL12" s="44"/>
      <c r="RPM12" s="44"/>
      <c r="RPN12" s="44"/>
      <c r="RPO12" s="44"/>
      <c r="RPP12" s="44"/>
      <c r="RPQ12" s="44"/>
      <c r="RPR12" s="44"/>
      <c r="RPS12" s="44"/>
      <c r="RPT12" s="44"/>
      <c r="RPU12" s="44"/>
      <c r="RPV12" s="44"/>
      <c r="RPW12" s="44"/>
      <c r="RPX12" s="44"/>
      <c r="RPY12" s="44"/>
      <c r="RPZ12" s="44"/>
      <c r="RQA12" s="44"/>
      <c r="RQB12" s="44"/>
      <c r="RQC12" s="44"/>
      <c r="RQD12" s="44"/>
      <c r="RQE12" s="44"/>
      <c r="RQF12" s="44"/>
      <c r="RQG12" s="44"/>
      <c r="RQH12" s="44"/>
      <c r="RQI12" s="44"/>
      <c r="RQJ12" s="44"/>
      <c r="RQK12" s="44"/>
      <c r="RQL12" s="44"/>
      <c r="RQM12" s="44"/>
      <c r="RQN12" s="44"/>
      <c r="RQO12" s="44"/>
      <c r="RQP12" s="44"/>
      <c r="RQQ12" s="44"/>
      <c r="RQR12" s="44"/>
      <c r="RQS12" s="44"/>
      <c r="RQT12" s="44"/>
      <c r="RQU12" s="44"/>
      <c r="RQV12" s="44"/>
      <c r="RQW12" s="44"/>
      <c r="RQX12" s="44"/>
      <c r="RQY12" s="44"/>
      <c r="RQZ12" s="44"/>
      <c r="RRA12" s="44"/>
      <c r="RRB12" s="44"/>
      <c r="RRC12" s="44"/>
      <c r="RRD12" s="44"/>
      <c r="RRE12" s="44"/>
      <c r="RRF12" s="44"/>
      <c r="RRG12" s="44"/>
      <c r="RRH12" s="44"/>
      <c r="RRI12" s="44"/>
      <c r="RRJ12" s="44"/>
      <c r="RRK12" s="44"/>
      <c r="RRL12" s="44"/>
      <c r="RRM12" s="44"/>
      <c r="RRN12" s="44"/>
      <c r="RRO12" s="44"/>
      <c r="RRP12" s="44"/>
      <c r="RRQ12" s="44"/>
      <c r="RRR12" s="44"/>
      <c r="RRS12" s="44"/>
      <c r="RRT12" s="44"/>
      <c r="RRU12" s="44"/>
      <c r="RRV12" s="44"/>
      <c r="RRW12" s="44"/>
      <c r="RRX12" s="44"/>
      <c r="RRY12" s="44"/>
      <c r="RRZ12" s="44"/>
      <c r="RSA12" s="44"/>
      <c r="RSB12" s="44"/>
      <c r="RSC12" s="44"/>
      <c r="RSD12" s="44"/>
      <c r="RSE12" s="44"/>
      <c r="RSF12" s="44"/>
      <c r="RSG12" s="44"/>
      <c r="RSH12" s="44"/>
      <c r="RSI12" s="44"/>
      <c r="RSJ12" s="44"/>
      <c r="RSK12" s="44"/>
      <c r="RSL12" s="44"/>
      <c r="RSM12" s="44"/>
      <c r="RSN12" s="44"/>
      <c r="RSO12" s="44"/>
      <c r="RSP12" s="44"/>
      <c r="RSQ12" s="44"/>
      <c r="RSR12" s="44"/>
      <c r="RSS12" s="44"/>
      <c r="RST12" s="44"/>
      <c r="RSU12" s="44"/>
      <c r="RSV12" s="44"/>
      <c r="RSW12" s="44"/>
      <c r="RSX12" s="44"/>
      <c r="RSY12" s="44"/>
      <c r="RSZ12" s="44"/>
      <c r="RTA12" s="44"/>
      <c r="RTB12" s="44"/>
      <c r="RTC12" s="44"/>
      <c r="RTD12" s="44"/>
      <c r="RTE12" s="44"/>
      <c r="RTF12" s="44"/>
      <c r="RTG12" s="44"/>
      <c r="RTH12" s="44"/>
      <c r="RTI12" s="44"/>
      <c r="RTJ12" s="44"/>
      <c r="RTK12" s="44"/>
      <c r="RTL12" s="44"/>
      <c r="RTM12" s="44"/>
      <c r="RTN12" s="44"/>
      <c r="RTO12" s="44"/>
      <c r="RTP12" s="44"/>
      <c r="RTQ12" s="44"/>
      <c r="RTR12" s="44"/>
      <c r="RTS12" s="44"/>
      <c r="RTT12" s="44"/>
      <c r="RTU12" s="44"/>
      <c r="RTV12" s="44"/>
      <c r="RTW12" s="44"/>
      <c r="RTX12" s="44"/>
      <c r="RTY12" s="44"/>
      <c r="RTZ12" s="44"/>
      <c r="RUA12" s="44"/>
      <c r="RUB12" s="44"/>
      <c r="RUC12" s="44"/>
      <c r="RUD12" s="44"/>
      <c r="RUE12" s="44"/>
      <c r="RUF12" s="44"/>
      <c r="RUG12" s="44"/>
      <c r="RUH12" s="44"/>
      <c r="RUI12" s="44"/>
      <c r="RUJ12" s="44"/>
      <c r="RUK12" s="44"/>
      <c r="RUL12" s="44"/>
      <c r="RUM12" s="44"/>
      <c r="RUN12" s="44"/>
      <c r="RUO12" s="44"/>
      <c r="RUP12" s="44"/>
      <c r="RUQ12" s="44"/>
      <c r="RUR12" s="44"/>
      <c r="RUS12" s="44"/>
      <c r="RUT12" s="44"/>
      <c r="RUU12" s="44"/>
      <c r="RUV12" s="44"/>
      <c r="RUW12" s="44"/>
      <c r="RUX12" s="44"/>
      <c r="RUY12" s="44"/>
      <c r="RUZ12" s="44"/>
      <c r="RVA12" s="44"/>
      <c r="RVB12" s="44"/>
      <c r="RVC12" s="44"/>
      <c r="RVD12" s="44"/>
      <c r="RVE12" s="44"/>
      <c r="RVF12" s="44"/>
      <c r="RVG12" s="44"/>
      <c r="RVH12" s="44"/>
      <c r="RVI12" s="44"/>
      <c r="RVJ12" s="44"/>
      <c r="RVK12" s="44"/>
      <c r="RVL12" s="44"/>
      <c r="RVM12" s="44"/>
      <c r="RVN12" s="44"/>
      <c r="RVO12" s="44"/>
      <c r="RVP12" s="44"/>
      <c r="RVQ12" s="44"/>
      <c r="RVR12" s="44"/>
      <c r="RVS12" s="44"/>
      <c r="RVT12" s="44"/>
      <c r="RVU12" s="44"/>
      <c r="RVV12" s="44"/>
      <c r="RVW12" s="44"/>
      <c r="RVX12" s="44"/>
      <c r="RVY12" s="44"/>
      <c r="RVZ12" s="44"/>
      <c r="RWA12" s="44"/>
      <c r="RWB12" s="44"/>
      <c r="RWC12" s="44"/>
      <c r="RWD12" s="44"/>
      <c r="RWE12" s="44"/>
      <c r="RWF12" s="44"/>
      <c r="RWG12" s="44"/>
      <c r="RWH12" s="44"/>
      <c r="RWI12" s="44"/>
      <c r="RWJ12" s="44"/>
      <c r="RWK12" s="44"/>
      <c r="RWL12" s="44"/>
      <c r="RWM12" s="44"/>
      <c r="RWN12" s="44"/>
      <c r="RWO12" s="44"/>
      <c r="RWP12" s="44"/>
      <c r="RWQ12" s="44"/>
      <c r="RWR12" s="44"/>
      <c r="RWS12" s="44"/>
      <c r="RWT12" s="44"/>
      <c r="RWU12" s="44"/>
      <c r="RWV12" s="44"/>
      <c r="RWW12" s="44"/>
      <c r="RWX12" s="44"/>
      <c r="RWY12" s="44"/>
      <c r="RWZ12" s="44"/>
      <c r="RXA12" s="44"/>
      <c r="RXB12" s="44"/>
      <c r="RXC12" s="44"/>
      <c r="RXD12" s="44"/>
      <c r="RXE12" s="44"/>
      <c r="RXF12" s="44"/>
      <c r="RXG12" s="44"/>
      <c r="RXH12" s="44"/>
      <c r="RXI12" s="44"/>
      <c r="RXJ12" s="44"/>
      <c r="RXK12" s="44"/>
      <c r="RXL12" s="44"/>
      <c r="RXM12" s="44"/>
      <c r="RXN12" s="44"/>
      <c r="RXO12" s="44"/>
      <c r="RXP12" s="44"/>
      <c r="RXQ12" s="44"/>
      <c r="RXR12" s="44"/>
      <c r="RXS12" s="44"/>
      <c r="RXT12" s="44"/>
      <c r="RXU12" s="44"/>
      <c r="RXV12" s="44"/>
      <c r="RXW12" s="44"/>
      <c r="RXX12" s="44"/>
      <c r="RXY12" s="44"/>
      <c r="RXZ12" s="44"/>
      <c r="RYA12" s="44"/>
      <c r="RYB12" s="44"/>
      <c r="RYC12" s="44"/>
      <c r="RYD12" s="44"/>
      <c r="RYE12" s="44"/>
      <c r="RYF12" s="44"/>
      <c r="RYG12" s="44"/>
      <c r="RYH12" s="44"/>
      <c r="RYI12" s="44"/>
      <c r="RYJ12" s="44"/>
      <c r="RYK12" s="44"/>
      <c r="RYL12" s="44"/>
      <c r="RYM12" s="44"/>
      <c r="RYN12" s="44"/>
      <c r="RYO12" s="44"/>
      <c r="RYP12" s="44"/>
      <c r="RYQ12" s="44"/>
      <c r="RYR12" s="44"/>
      <c r="RYS12" s="44"/>
      <c r="RYT12" s="44"/>
      <c r="RYU12" s="44"/>
      <c r="RYV12" s="44"/>
      <c r="RYW12" s="44"/>
      <c r="RYX12" s="44"/>
      <c r="RYY12" s="44"/>
      <c r="RYZ12" s="44"/>
      <c r="RZA12" s="44"/>
      <c r="RZB12" s="44"/>
      <c r="RZC12" s="44"/>
      <c r="RZD12" s="44"/>
      <c r="RZE12" s="44"/>
      <c r="RZF12" s="44"/>
      <c r="RZG12" s="44"/>
      <c r="RZH12" s="44"/>
      <c r="RZI12" s="44"/>
      <c r="RZJ12" s="44"/>
      <c r="RZK12" s="44"/>
      <c r="RZL12" s="44"/>
      <c r="RZM12" s="44"/>
      <c r="RZN12" s="44"/>
      <c r="RZO12" s="44"/>
      <c r="RZP12" s="44"/>
      <c r="RZQ12" s="44"/>
      <c r="RZR12" s="44"/>
      <c r="RZS12" s="44"/>
      <c r="RZT12" s="44"/>
      <c r="RZU12" s="44"/>
      <c r="RZV12" s="44"/>
      <c r="RZW12" s="44"/>
      <c r="RZX12" s="44"/>
      <c r="RZY12" s="44"/>
      <c r="RZZ12" s="44"/>
      <c r="SAA12" s="44"/>
      <c r="SAB12" s="44"/>
      <c r="SAC12" s="44"/>
      <c r="SAD12" s="44"/>
      <c r="SAE12" s="44"/>
      <c r="SAF12" s="44"/>
      <c r="SAG12" s="44"/>
      <c r="SAH12" s="44"/>
      <c r="SAI12" s="44"/>
      <c r="SAJ12" s="44"/>
      <c r="SAK12" s="44"/>
      <c r="SAL12" s="44"/>
      <c r="SAM12" s="44"/>
      <c r="SAN12" s="44"/>
      <c r="SAO12" s="44"/>
      <c r="SAP12" s="44"/>
      <c r="SAQ12" s="44"/>
      <c r="SAR12" s="44"/>
      <c r="SAS12" s="44"/>
      <c r="SAT12" s="44"/>
      <c r="SAU12" s="44"/>
      <c r="SAV12" s="44"/>
      <c r="SAW12" s="44"/>
      <c r="SAX12" s="44"/>
      <c r="SAY12" s="44"/>
      <c r="SAZ12" s="44"/>
      <c r="SBA12" s="44"/>
      <c r="SBB12" s="44"/>
      <c r="SBC12" s="44"/>
      <c r="SBD12" s="44"/>
      <c r="SBE12" s="44"/>
      <c r="SBF12" s="44"/>
      <c r="SBG12" s="44"/>
      <c r="SBH12" s="44"/>
      <c r="SBI12" s="44"/>
      <c r="SBJ12" s="44"/>
      <c r="SBK12" s="44"/>
      <c r="SBL12" s="44"/>
      <c r="SBM12" s="44"/>
      <c r="SBN12" s="44"/>
      <c r="SBO12" s="44"/>
      <c r="SBP12" s="44"/>
      <c r="SBQ12" s="44"/>
      <c r="SBR12" s="44"/>
      <c r="SBS12" s="44"/>
      <c r="SBT12" s="44"/>
      <c r="SBU12" s="44"/>
      <c r="SBV12" s="44"/>
      <c r="SBW12" s="44"/>
      <c r="SBX12" s="44"/>
      <c r="SBY12" s="44"/>
      <c r="SBZ12" s="44"/>
      <c r="SCA12" s="44"/>
      <c r="SCB12" s="44"/>
      <c r="SCC12" s="44"/>
      <c r="SCD12" s="44"/>
      <c r="SCE12" s="44"/>
      <c r="SCF12" s="44"/>
      <c r="SCG12" s="44"/>
      <c r="SCH12" s="44"/>
      <c r="SCI12" s="44"/>
      <c r="SCJ12" s="44"/>
      <c r="SCK12" s="44"/>
      <c r="SCL12" s="44"/>
      <c r="SCM12" s="44"/>
      <c r="SCN12" s="44"/>
      <c r="SCO12" s="44"/>
      <c r="SCP12" s="44"/>
      <c r="SCQ12" s="44"/>
      <c r="SCR12" s="44"/>
      <c r="SCS12" s="44"/>
      <c r="SCT12" s="44"/>
      <c r="SCU12" s="44"/>
      <c r="SCV12" s="44"/>
      <c r="SCW12" s="44"/>
      <c r="SCX12" s="44"/>
      <c r="SCY12" s="44"/>
      <c r="SCZ12" s="44"/>
      <c r="SDA12" s="44"/>
      <c r="SDB12" s="44"/>
      <c r="SDC12" s="44"/>
      <c r="SDD12" s="44"/>
      <c r="SDE12" s="44"/>
      <c r="SDF12" s="44"/>
      <c r="SDG12" s="44"/>
      <c r="SDH12" s="44"/>
      <c r="SDI12" s="44"/>
      <c r="SDJ12" s="44"/>
      <c r="SDK12" s="44"/>
      <c r="SDL12" s="44"/>
      <c r="SDM12" s="44"/>
      <c r="SDN12" s="44"/>
      <c r="SDO12" s="44"/>
      <c r="SDP12" s="44"/>
      <c r="SDQ12" s="44"/>
      <c r="SDR12" s="44"/>
      <c r="SDS12" s="44"/>
      <c r="SDT12" s="44"/>
      <c r="SDU12" s="44"/>
      <c r="SDV12" s="44"/>
      <c r="SDW12" s="44"/>
      <c r="SDX12" s="44"/>
      <c r="SDY12" s="44"/>
      <c r="SDZ12" s="44"/>
      <c r="SEA12" s="44"/>
      <c r="SEB12" s="44"/>
      <c r="SEC12" s="44"/>
      <c r="SED12" s="44"/>
      <c r="SEE12" s="44"/>
      <c r="SEF12" s="44"/>
      <c r="SEG12" s="44"/>
      <c r="SEH12" s="44"/>
      <c r="SEI12" s="44"/>
      <c r="SEJ12" s="44"/>
      <c r="SEK12" s="44"/>
      <c r="SEL12" s="44"/>
      <c r="SEM12" s="44"/>
      <c r="SEN12" s="44"/>
      <c r="SEO12" s="44"/>
      <c r="SEP12" s="44"/>
      <c r="SEQ12" s="44"/>
      <c r="SER12" s="44"/>
      <c r="SES12" s="44"/>
      <c r="SET12" s="44"/>
      <c r="SEU12" s="44"/>
      <c r="SEV12" s="44"/>
      <c r="SEW12" s="44"/>
      <c r="SEX12" s="44"/>
      <c r="SEY12" s="44"/>
      <c r="SEZ12" s="44"/>
      <c r="SFA12" s="44"/>
      <c r="SFB12" s="44"/>
      <c r="SFC12" s="44"/>
      <c r="SFD12" s="44"/>
      <c r="SFE12" s="44"/>
      <c r="SFF12" s="44"/>
      <c r="SFG12" s="44"/>
      <c r="SFH12" s="44"/>
      <c r="SFI12" s="44"/>
      <c r="SFJ12" s="44"/>
      <c r="SFK12" s="44"/>
      <c r="SFL12" s="44"/>
      <c r="SFM12" s="44"/>
      <c r="SFN12" s="44"/>
      <c r="SFO12" s="44"/>
      <c r="SFP12" s="44"/>
      <c r="SFQ12" s="44"/>
      <c r="SFR12" s="44"/>
      <c r="SFS12" s="44"/>
      <c r="SFT12" s="44"/>
      <c r="SFU12" s="44"/>
      <c r="SFV12" s="44"/>
      <c r="SFW12" s="44"/>
      <c r="SFX12" s="44"/>
      <c r="SFY12" s="44"/>
      <c r="SFZ12" s="44"/>
      <c r="SGA12" s="44"/>
      <c r="SGB12" s="44"/>
      <c r="SGC12" s="44"/>
      <c r="SGD12" s="44"/>
      <c r="SGE12" s="44"/>
      <c r="SGF12" s="44"/>
      <c r="SGG12" s="44"/>
      <c r="SGH12" s="44"/>
      <c r="SGI12" s="44"/>
      <c r="SGJ12" s="44"/>
      <c r="SGK12" s="44"/>
      <c r="SGL12" s="44"/>
      <c r="SGM12" s="44"/>
      <c r="SGN12" s="44"/>
      <c r="SGO12" s="44"/>
      <c r="SGP12" s="44"/>
      <c r="SGQ12" s="44"/>
      <c r="SGR12" s="44"/>
      <c r="SGS12" s="44"/>
      <c r="SGT12" s="44"/>
      <c r="SGU12" s="44"/>
      <c r="SGV12" s="44"/>
      <c r="SGW12" s="44"/>
      <c r="SGX12" s="44"/>
      <c r="SGY12" s="44"/>
      <c r="SGZ12" s="44"/>
      <c r="SHA12" s="44"/>
      <c r="SHB12" s="44"/>
      <c r="SHC12" s="44"/>
      <c r="SHD12" s="44"/>
      <c r="SHE12" s="44"/>
      <c r="SHF12" s="44"/>
      <c r="SHG12" s="44"/>
      <c r="SHH12" s="44"/>
      <c r="SHI12" s="44"/>
      <c r="SHJ12" s="44"/>
      <c r="SHK12" s="44"/>
      <c r="SHL12" s="44"/>
      <c r="SHM12" s="44"/>
      <c r="SHN12" s="44"/>
      <c r="SHO12" s="44"/>
      <c r="SHP12" s="44"/>
      <c r="SHQ12" s="44"/>
      <c r="SHR12" s="44"/>
      <c r="SHS12" s="44"/>
      <c r="SHT12" s="44"/>
      <c r="SHU12" s="44"/>
      <c r="SHV12" s="44"/>
      <c r="SHW12" s="44"/>
      <c r="SHX12" s="44"/>
      <c r="SHY12" s="44"/>
      <c r="SHZ12" s="44"/>
      <c r="SIA12" s="44"/>
      <c r="SIB12" s="44"/>
      <c r="SIC12" s="44"/>
      <c r="SID12" s="44"/>
      <c r="SIE12" s="44"/>
      <c r="SIF12" s="44"/>
      <c r="SIG12" s="44"/>
      <c r="SIH12" s="44"/>
      <c r="SII12" s="44"/>
      <c r="SIJ12" s="44"/>
      <c r="SIK12" s="44"/>
      <c r="SIL12" s="44"/>
      <c r="SIM12" s="44"/>
      <c r="SIN12" s="44"/>
      <c r="SIO12" s="44"/>
      <c r="SIP12" s="44"/>
      <c r="SIQ12" s="44"/>
      <c r="SIR12" s="44"/>
      <c r="SIS12" s="44"/>
      <c r="SIT12" s="44"/>
      <c r="SIU12" s="44"/>
      <c r="SIV12" s="44"/>
      <c r="SIW12" s="44"/>
      <c r="SIX12" s="44"/>
      <c r="SIY12" s="44"/>
      <c r="SIZ12" s="44"/>
      <c r="SJA12" s="44"/>
      <c r="SJB12" s="44"/>
      <c r="SJC12" s="44"/>
      <c r="SJD12" s="44"/>
      <c r="SJE12" s="44"/>
      <c r="SJF12" s="44"/>
      <c r="SJG12" s="44"/>
      <c r="SJH12" s="44"/>
      <c r="SJI12" s="44"/>
      <c r="SJJ12" s="44"/>
      <c r="SJK12" s="44"/>
      <c r="SJL12" s="44"/>
      <c r="SJM12" s="44"/>
      <c r="SJN12" s="44"/>
      <c r="SJO12" s="44"/>
      <c r="SJP12" s="44"/>
      <c r="SJQ12" s="44"/>
      <c r="SJR12" s="44"/>
      <c r="SJS12" s="44"/>
      <c r="SJT12" s="44"/>
      <c r="SJU12" s="44"/>
      <c r="SJV12" s="44"/>
      <c r="SJW12" s="44"/>
      <c r="SJX12" s="44"/>
      <c r="SJY12" s="44"/>
      <c r="SJZ12" s="44"/>
      <c r="SKA12" s="44"/>
      <c r="SKB12" s="44"/>
      <c r="SKC12" s="44"/>
      <c r="SKD12" s="44"/>
      <c r="SKE12" s="44"/>
      <c r="SKF12" s="44"/>
      <c r="SKG12" s="44"/>
      <c r="SKH12" s="44"/>
      <c r="SKI12" s="44"/>
      <c r="SKJ12" s="44"/>
      <c r="SKK12" s="44"/>
      <c r="SKL12" s="44"/>
      <c r="SKM12" s="44"/>
      <c r="SKN12" s="44"/>
      <c r="SKO12" s="44"/>
      <c r="SKP12" s="44"/>
      <c r="SKQ12" s="44"/>
      <c r="SKR12" s="44"/>
      <c r="SKS12" s="44"/>
      <c r="SKT12" s="44"/>
      <c r="SKU12" s="44"/>
      <c r="SKV12" s="44"/>
      <c r="SKW12" s="44"/>
      <c r="SKX12" s="44"/>
      <c r="SKY12" s="44"/>
      <c r="SKZ12" s="44"/>
      <c r="SLA12" s="44"/>
      <c r="SLB12" s="44"/>
      <c r="SLC12" s="44"/>
      <c r="SLD12" s="44"/>
      <c r="SLE12" s="44"/>
      <c r="SLF12" s="44"/>
      <c r="SLG12" s="44"/>
      <c r="SLH12" s="44"/>
      <c r="SLI12" s="44"/>
      <c r="SLJ12" s="44"/>
      <c r="SLK12" s="44"/>
      <c r="SLL12" s="44"/>
      <c r="SLM12" s="44"/>
      <c r="SLN12" s="44"/>
      <c r="SLO12" s="44"/>
      <c r="SLP12" s="44"/>
      <c r="SLQ12" s="44"/>
      <c r="SLR12" s="44"/>
      <c r="SLS12" s="44"/>
      <c r="SLT12" s="44"/>
      <c r="SLU12" s="44"/>
      <c r="SLV12" s="44"/>
      <c r="SLW12" s="44"/>
      <c r="SLX12" s="44"/>
      <c r="SLY12" s="44"/>
      <c r="SLZ12" s="44"/>
      <c r="SMA12" s="44"/>
      <c r="SMB12" s="44"/>
      <c r="SMC12" s="44"/>
      <c r="SMD12" s="44"/>
      <c r="SME12" s="44"/>
      <c r="SMF12" s="44"/>
      <c r="SMG12" s="44"/>
      <c r="SMH12" s="44"/>
      <c r="SMI12" s="44"/>
      <c r="SMJ12" s="44"/>
      <c r="SMK12" s="44"/>
      <c r="SML12" s="44"/>
      <c r="SMM12" s="44"/>
      <c r="SMN12" s="44"/>
      <c r="SMO12" s="44"/>
      <c r="SMP12" s="44"/>
      <c r="SMQ12" s="44"/>
      <c r="SMR12" s="44"/>
      <c r="SMS12" s="44"/>
      <c r="SMT12" s="44"/>
      <c r="SMU12" s="44"/>
      <c r="SMV12" s="44"/>
      <c r="SMW12" s="44"/>
      <c r="SMX12" s="44"/>
      <c r="SMY12" s="44"/>
      <c r="SMZ12" s="44"/>
      <c r="SNA12" s="44"/>
      <c r="SNB12" s="44"/>
      <c r="SNC12" s="44"/>
      <c r="SND12" s="44"/>
      <c r="SNE12" s="44"/>
      <c r="SNF12" s="44"/>
      <c r="SNG12" s="44"/>
      <c r="SNH12" s="44"/>
      <c r="SNI12" s="44"/>
      <c r="SNJ12" s="44"/>
      <c r="SNK12" s="44"/>
      <c r="SNL12" s="44"/>
      <c r="SNM12" s="44"/>
      <c r="SNN12" s="44"/>
      <c r="SNO12" s="44"/>
      <c r="SNP12" s="44"/>
      <c r="SNQ12" s="44"/>
      <c r="SNR12" s="44"/>
      <c r="SNS12" s="44"/>
      <c r="SNT12" s="44"/>
      <c r="SNU12" s="44"/>
      <c r="SNV12" s="44"/>
      <c r="SNW12" s="44"/>
      <c r="SNX12" s="44"/>
      <c r="SNY12" s="44"/>
      <c r="SNZ12" s="44"/>
      <c r="SOA12" s="44"/>
      <c r="SOB12" s="44"/>
      <c r="SOC12" s="44"/>
      <c r="SOD12" s="44"/>
      <c r="SOE12" s="44"/>
      <c r="SOF12" s="44"/>
      <c r="SOG12" s="44"/>
      <c r="SOH12" s="44"/>
      <c r="SOI12" s="44"/>
      <c r="SOJ12" s="44"/>
      <c r="SOK12" s="44"/>
      <c r="SOL12" s="44"/>
      <c r="SOM12" s="44"/>
      <c r="SON12" s="44"/>
      <c r="SOO12" s="44"/>
      <c r="SOP12" s="44"/>
      <c r="SOQ12" s="44"/>
      <c r="SOR12" s="44"/>
      <c r="SOS12" s="44"/>
      <c r="SOT12" s="44"/>
      <c r="SOU12" s="44"/>
      <c r="SOV12" s="44"/>
      <c r="SOW12" s="44"/>
      <c r="SOX12" s="44"/>
      <c r="SOY12" s="44"/>
      <c r="SOZ12" s="44"/>
      <c r="SPA12" s="44"/>
      <c r="SPB12" s="44"/>
      <c r="SPC12" s="44"/>
      <c r="SPD12" s="44"/>
      <c r="SPE12" s="44"/>
      <c r="SPF12" s="44"/>
      <c r="SPG12" s="44"/>
      <c r="SPH12" s="44"/>
      <c r="SPI12" s="44"/>
      <c r="SPJ12" s="44"/>
      <c r="SPK12" s="44"/>
      <c r="SPL12" s="44"/>
      <c r="SPM12" s="44"/>
      <c r="SPN12" s="44"/>
      <c r="SPO12" s="44"/>
      <c r="SPP12" s="44"/>
      <c r="SPQ12" s="44"/>
      <c r="SPR12" s="44"/>
      <c r="SPS12" s="44"/>
      <c r="SPT12" s="44"/>
      <c r="SPU12" s="44"/>
      <c r="SPV12" s="44"/>
      <c r="SPW12" s="44"/>
      <c r="SPX12" s="44"/>
      <c r="SPY12" s="44"/>
      <c r="SPZ12" s="44"/>
      <c r="SQA12" s="44"/>
      <c r="SQB12" s="44"/>
      <c r="SQC12" s="44"/>
      <c r="SQD12" s="44"/>
      <c r="SQE12" s="44"/>
      <c r="SQF12" s="44"/>
      <c r="SQG12" s="44"/>
      <c r="SQH12" s="44"/>
      <c r="SQI12" s="44"/>
      <c r="SQJ12" s="44"/>
      <c r="SQK12" s="44"/>
      <c r="SQL12" s="44"/>
      <c r="SQM12" s="44"/>
      <c r="SQN12" s="44"/>
      <c r="SQO12" s="44"/>
      <c r="SQP12" s="44"/>
      <c r="SQQ12" s="44"/>
      <c r="SQR12" s="44"/>
      <c r="SQS12" s="44"/>
      <c r="SQT12" s="44"/>
      <c r="SQU12" s="44"/>
      <c r="SQV12" s="44"/>
      <c r="SQW12" s="44"/>
      <c r="SQX12" s="44"/>
      <c r="SQY12" s="44"/>
      <c r="SQZ12" s="44"/>
      <c r="SRA12" s="44"/>
      <c r="SRB12" s="44"/>
      <c r="SRC12" s="44"/>
      <c r="SRD12" s="44"/>
      <c r="SRE12" s="44"/>
      <c r="SRF12" s="44"/>
      <c r="SRG12" s="44"/>
      <c r="SRH12" s="44"/>
      <c r="SRI12" s="44"/>
      <c r="SRJ12" s="44"/>
      <c r="SRK12" s="44"/>
      <c r="SRL12" s="44"/>
      <c r="SRM12" s="44"/>
      <c r="SRN12" s="44"/>
      <c r="SRO12" s="44"/>
      <c r="SRP12" s="44"/>
      <c r="SRQ12" s="44"/>
      <c r="SRR12" s="44"/>
      <c r="SRS12" s="44"/>
      <c r="SRT12" s="44"/>
      <c r="SRU12" s="44"/>
      <c r="SRV12" s="44"/>
      <c r="SRW12" s="44"/>
      <c r="SRX12" s="44"/>
      <c r="SRY12" s="44"/>
      <c r="SRZ12" s="44"/>
      <c r="SSA12" s="44"/>
      <c r="SSB12" s="44"/>
      <c r="SSC12" s="44"/>
      <c r="SSD12" s="44"/>
      <c r="SSE12" s="44"/>
      <c r="SSF12" s="44"/>
      <c r="SSG12" s="44"/>
      <c r="SSH12" s="44"/>
      <c r="SSI12" s="44"/>
      <c r="SSJ12" s="44"/>
      <c r="SSK12" s="44"/>
      <c r="SSL12" s="44"/>
      <c r="SSM12" s="44"/>
      <c r="SSN12" s="44"/>
      <c r="SSO12" s="44"/>
      <c r="SSP12" s="44"/>
      <c r="SSQ12" s="44"/>
      <c r="SSR12" s="44"/>
      <c r="SSS12" s="44"/>
      <c r="SST12" s="44"/>
      <c r="SSU12" s="44"/>
      <c r="SSV12" s="44"/>
      <c r="SSW12" s="44"/>
      <c r="SSX12" s="44"/>
      <c r="SSY12" s="44"/>
      <c r="SSZ12" s="44"/>
      <c r="STA12" s="44"/>
      <c r="STB12" s="44"/>
      <c r="STC12" s="44"/>
      <c r="STD12" s="44"/>
      <c r="STE12" s="44"/>
      <c r="STF12" s="44"/>
      <c r="STG12" s="44"/>
      <c r="STH12" s="44"/>
      <c r="STI12" s="44"/>
      <c r="STJ12" s="44"/>
      <c r="STK12" s="44"/>
      <c r="STL12" s="44"/>
      <c r="STM12" s="44"/>
      <c r="STN12" s="44"/>
      <c r="STO12" s="44"/>
      <c r="STP12" s="44"/>
      <c r="STQ12" s="44"/>
      <c r="STR12" s="44"/>
      <c r="STS12" s="44"/>
      <c r="STT12" s="44"/>
      <c r="STU12" s="44"/>
      <c r="STV12" s="44"/>
      <c r="STW12" s="44"/>
      <c r="STX12" s="44"/>
      <c r="STY12" s="44"/>
      <c r="STZ12" s="44"/>
      <c r="SUA12" s="44"/>
      <c r="SUB12" s="44"/>
      <c r="SUC12" s="44"/>
      <c r="SUD12" s="44"/>
      <c r="SUE12" s="44"/>
      <c r="SUF12" s="44"/>
      <c r="SUG12" s="44"/>
      <c r="SUH12" s="44"/>
      <c r="SUI12" s="44"/>
      <c r="SUJ12" s="44"/>
      <c r="SUK12" s="44"/>
      <c r="SUL12" s="44"/>
      <c r="SUM12" s="44"/>
      <c r="SUN12" s="44"/>
      <c r="SUO12" s="44"/>
      <c r="SUP12" s="44"/>
      <c r="SUQ12" s="44"/>
      <c r="SUR12" s="44"/>
      <c r="SUS12" s="44"/>
      <c r="SUT12" s="44"/>
      <c r="SUU12" s="44"/>
      <c r="SUV12" s="44"/>
      <c r="SUW12" s="44"/>
      <c r="SUX12" s="44"/>
      <c r="SUY12" s="44"/>
      <c r="SUZ12" s="44"/>
      <c r="SVA12" s="44"/>
      <c r="SVB12" s="44"/>
      <c r="SVC12" s="44"/>
      <c r="SVD12" s="44"/>
      <c r="SVE12" s="44"/>
      <c r="SVF12" s="44"/>
      <c r="SVG12" s="44"/>
      <c r="SVH12" s="44"/>
      <c r="SVI12" s="44"/>
      <c r="SVJ12" s="44"/>
      <c r="SVK12" s="44"/>
      <c r="SVL12" s="44"/>
      <c r="SVM12" s="44"/>
      <c r="SVN12" s="44"/>
      <c r="SVO12" s="44"/>
      <c r="SVP12" s="44"/>
      <c r="SVQ12" s="44"/>
      <c r="SVR12" s="44"/>
      <c r="SVS12" s="44"/>
      <c r="SVT12" s="44"/>
      <c r="SVU12" s="44"/>
      <c r="SVV12" s="44"/>
      <c r="SVW12" s="44"/>
      <c r="SVX12" s="44"/>
      <c r="SVY12" s="44"/>
      <c r="SVZ12" s="44"/>
      <c r="SWA12" s="44"/>
      <c r="SWB12" s="44"/>
      <c r="SWC12" s="44"/>
      <c r="SWD12" s="44"/>
      <c r="SWE12" s="44"/>
      <c r="SWF12" s="44"/>
      <c r="SWG12" s="44"/>
      <c r="SWH12" s="44"/>
      <c r="SWI12" s="44"/>
      <c r="SWJ12" s="44"/>
      <c r="SWK12" s="44"/>
      <c r="SWL12" s="44"/>
      <c r="SWM12" s="44"/>
      <c r="SWN12" s="44"/>
      <c r="SWO12" s="44"/>
      <c r="SWP12" s="44"/>
      <c r="SWQ12" s="44"/>
      <c r="SWR12" s="44"/>
      <c r="SWS12" s="44"/>
      <c r="SWT12" s="44"/>
      <c r="SWU12" s="44"/>
      <c r="SWV12" s="44"/>
      <c r="SWW12" s="44"/>
      <c r="SWX12" s="44"/>
      <c r="SWY12" s="44"/>
      <c r="SWZ12" s="44"/>
      <c r="SXA12" s="44"/>
      <c r="SXB12" s="44"/>
      <c r="SXC12" s="44"/>
      <c r="SXD12" s="44"/>
      <c r="SXE12" s="44"/>
      <c r="SXF12" s="44"/>
      <c r="SXG12" s="44"/>
      <c r="SXH12" s="44"/>
      <c r="SXI12" s="44"/>
      <c r="SXJ12" s="44"/>
      <c r="SXK12" s="44"/>
      <c r="SXL12" s="44"/>
      <c r="SXM12" s="44"/>
      <c r="SXN12" s="44"/>
      <c r="SXO12" s="44"/>
      <c r="SXP12" s="44"/>
      <c r="SXQ12" s="44"/>
      <c r="SXR12" s="44"/>
      <c r="SXS12" s="44"/>
      <c r="SXT12" s="44"/>
      <c r="SXU12" s="44"/>
      <c r="SXV12" s="44"/>
      <c r="SXW12" s="44"/>
      <c r="SXX12" s="44"/>
      <c r="SXY12" s="44"/>
      <c r="SXZ12" s="44"/>
      <c r="SYA12" s="44"/>
      <c r="SYB12" s="44"/>
      <c r="SYC12" s="44"/>
      <c r="SYD12" s="44"/>
      <c r="SYE12" s="44"/>
      <c r="SYF12" s="44"/>
      <c r="SYG12" s="44"/>
      <c r="SYH12" s="44"/>
      <c r="SYI12" s="44"/>
      <c r="SYJ12" s="44"/>
      <c r="SYK12" s="44"/>
      <c r="SYL12" s="44"/>
      <c r="SYM12" s="44"/>
      <c r="SYN12" s="44"/>
      <c r="SYO12" s="44"/>
      <c r="SYP12" s="44"/>
      <c r="SYQ12" s="44"/>
      <c r="SYR12" s="44"/>
      <c r="SYS12" s="44"/>
      <c r="SYT12" s="44"/>
      <c r="SYU12" s="44"/>
      <c r="SYV12" s="44"/>
      <c r="SYW12" s="44"/>
      <c r="SYX12" s="44"/>
      <c r="SYY12" s="44"/>
      <c r="SYZ12" s="44"/>
      <c r="SZA12" s="44"/>
      <c r="SZB12" s="44"/>
      <c r="SZC12" s="44"/>
      <c r="SZD12" s="44"/>
      <c r="SZE12" s="44"/>
      <c r="SZF12" s="44"/>
      <c r="SZG12" s="44"/>
      <c r="SZH12" s="44"/>
      <c r="SZI12" s="44"/>
      <c r="SZJ12" s="44"/>
      <c r="SZK12" s="44"/>
      <c r="SZL12" s="44"/>
      <c r="SZM12" s="44"/>
      <c r="SZN12" s="44"/>
      <c r="SZO12" s="44"/>
      <c r="SZP12" s="44"/>
      <c r="SZQ12" s="44"/>
      <c r="SZR12" s="44"/>
      <c r="SZS12" s="44"/>
      <c r="SZT12" s="44"/>
      <c r="SZU12" s="44"/>
      <c r="SZV12" s="44"/>
      <c r="SZW12" s="44"/>
      <c r="SZX12" s="44"/>
      <c r="SZY12" s="44"/>
      <c r="SZZ12" s="44"/>
      <c r="TAA12" s="44"/>
      <c r="TAB12" s="44"/>
      <c r="TAC12" s="44"/>
      <c r="TAD12" s="44"/>
      <c r="TAE12" s="44"/>
      <c r="TAF12" s="44"/>
      <c r="TAG12" s="44"/>
      <c r="TAH12" s="44"/>
      <c r="TAI12" s="44"/>
      <c r="TAJ12" s="44"/>
      <c r="TAK12" s="44"/>
      <c r="TAL12" s="44"/>
      <c r="TAM12" s="44"/>
      <c r="TAN12" s="44"/>
      <c r="TAO12" s="44"/>
      <c r="TAP12" s="44"/>
      <c r="TAQ12" s="44"/>
      <c r="TAR12" s="44"/>
      <c r="TAS12" s="44"/>
      <c r="TAT12" s="44"/>
      <c r="TAU12" s="44"/>
      <c r="TAV12" s="44"/>
      <c r="TAW12" s="44"/>
      <c r="TAX12" s="44"/>
      <c r="TAY12" s="44"/>
      <c r="TAZ12" s="44"/>
      <c r="TBA12" s="44"/>
      <c r="TBB12" s="44"/>
      <c r="TBC12" s="44"/>
      <c r="TBD12" s="44"/>
      <c r="TBE12" s="44"/>
      <c r="TBF12" s="44"/>
      <c r="TBG12" s="44"/>
      <c r="TBH12" s="44"/>
      <c r="TBI12" s="44"/>
      <c r="TBJ12" s="44"/>
      <c r="TBK12" s="44"/>
      <c r="TBL12" s="44"/>
      <c r="TBM12" s="44"/>
      <c r="TBN12" s="44"/>
      <c r="TBO12" s="44"/>
      <c r="TBP12" s="44"/>
      <c r="TBQ12" s="44"/>
      <c r="TBR12" s="44"/>
      <c r="TBS12" s="44"/>
      <c r="TBT12" s="44"/>
      <c r="TBU12" s="44"/>
      <c r="TBV12" s="44"/>
      <c r="TBW12" s="44"/>
      <c r="TBX12" s="44"/>
      <c r="TBY12" s="44"/>
      <c r="TBZ12" s="44"/>
      <c r="TCA12" s="44"/>
      <c r="TCB12" s="44"/>
      <c r="TCC12" s="44"/>
      <c r="TCD12" s="44"/>
      <c r="TCE12" s="44"/>
      <c r="TCF12" s="44"/>
      <c r="TCG12" s="44"/>
      <c r="TCH12" s="44"/>
      <c r="TCI12" s="44"/>
      <c r="TCJ12" s="44"/>
      <c r="TCK12" s="44"/>
      <c r="TCL12" s="44"/>
      <c r="TCM12" s="44"/>
      <c r="TCN12" s="44"/>
      <c r="TCO12" s="44"/>
      <c r="TCP12" s="44"/>
      <c r="TCQ12" s="44"/>
      <c r="TCR12" s="44"/>
      <c r="TCS12" s="44"/>
      <c r="TCT12" s="44"/>
      <c r="TCU12" s="44"/>
      <c r="TCV12" s="44"/>
      <c r="TCW12" s="44"/>
      <c r="TCX12" s="44"/>
      <c r="TCY12" s="44"/>
      <c r="TCZ12" s="44"/>
      <c r="TDA12" s="44"/>
      <c r="TDB12" s="44"/>
      <c r="TDC12" s="44"/>
      <c r="TDD12" s="44"/>
      <c r="TDE12" s="44"/>
      <c r="TDF12" s="44"/>
      <c r="TDG12" s="44"/>
      <c r="TDH12" s="44"/>
      <c r="TDI12" s="44"/>
      <c r="TDJ12" s="44"/>
      <c r="TDK12" s="44"/>
      <c r="TDL12" s="44"/>
      <c r="TDM12" s="44"/>
      <c r="TDN12" s="44"/>
      <c r="TDO12" s="44"/>
      <c r="TDP12" s="44"/>
      <c r="TDQ12" s="44"/>
      <c r="TDR12" s="44"/>
      <c r="TDS12" s="44"/>
      <c r="TDT12" s="44"/>
      <c r="TDU12" s="44"/>
      <c r="TDV12" s="44"/>
      <c r="TDW12" s="44"/>
      <c r="TDX12" s="44"/>
      <c r="TDY12" s="44"/>
      <c r="TDZ12" s="44"/>
      <c r="TEA12" s="44"/>
      <c r="TEB12" s="44"/>
      <c r="TEC12" s="44"/>
      <c r="TED12" s="44"/>
      <c r="TEE12" s="44"/>
      <c r="TEF12" s="44"/>
      <c r="TEG12" s="44"/>
      <c r="TEH12" s="44"/>
      <c r="TEI12" s="44"/>
      <c r="TEJ12" s="44"/>
      <c r="TEK12" s="44"/>
      <c r="TEL12" s="44"/>
      <c r="TEM12" s="44"/>
      <c r="TEN12" s="44"/>
      <c r="TEO12" s="44"/>
      <c r="TEP12" s="44"/>
      <c r="TEQ12" s="44"/>
      <c r="TER12" s="44"/>
      <c r="TES12" s="44"/>
      <c r="TET12" s="44"/>
      <c r="TEU12" s="44"/>
      <c r="TEV12" s="44"/>
      <c r="TEW12" s="44"/>
      <c r="TEX12" s="44"/>
      <c r="TEY12" s="44"/>
      <c r="TEZ12" s="44"/>
      <c r="TFA12" s="44"/>
      <c r="TFB12" s="44"/>
      <c r="TFC12" s="44"/>
      <c r="TFD12" s="44"/>
      <c r="TFE12" s="44"/>
      <c r="TFF12" s="44"/>
      <c r="TFG12" s="44"/>
      <c r="TFH12" s="44"/>
      <c r="TFI12" s="44"/>
      <c r="TFJ12" s="44"/>
      <c r="TFK12" s="44"/>
      <c r="TFL12" s="44"/>
      <c r="TFM12" s="44"/>
      <c r="TFN12" s="44"/>
      <c r="TFO12" s="44"/>
      <c r="TFP12" s="44"/>
      <c r="TFQ12" s="44"/>
      <c r="TFR12" s="44"/>
      <c r="TFS12" s="44"/>
      <c r="TFT12" s="44"/>
      <c r="TFU12" s="44"/>
      <c r="TFV12" s="44"/>
      <c r="TFW12" s="44"/>
      <c r="TFX12" s="44"/>
      <c r="TFY12" s="44"/>
      <c r="TFZ12" s="44"/>
      <c r="TGA12" s="44"/>
      <c r="TGB12" s="44"/>
      <c r="TGC12" s="44"/>
      <c r="TGD12" s="44"/>
      <c r="TGE12" s="44"/>
      <c r="TGF12" s="44"/>
      <c r="TGG12" s="44"/>
      <c r="TGH12" s="44"/>
      <c r="TGI12" s="44"/>
      <c r="TGJ12" s="44"/>
      <c r="TGK12" s="44"/>
      <c r="TGL12" s="44"/>
      <c r="TGM12" s="44"/>
      <c r="TGN12" s="44"/>
      <c r="TGO12" s="44"/>
      <c r="TGP12" s="44"/>
      <c r="TGQ12" s="44"/>
      <c r="TGR12" s="44"/>
      <c r="TGS12" s="44"/>
      <c r="TGT12" s="44"/>
      <c r="TGU12" s="44"/>
      <c r="TGV12" s="44"/>
      <c r="TGW12" s="44"/>
      <c r="TGX12" s="44"/>
      <c r="TGY12" s="44"/>
      <c r="TGZ12" s="44"/>
      <c r="THA12" s="44"/>
      <c r="THB12" s="44"/>
      <c r="THC12" s="44"/>
      <c r="THD12" s="44"/>
      <c r="THE12" s="44"/>
      <c r="THF12" s="44"/>
      <c r="THG12" s="44"/>
      <c r="THH12" s="44"/>
      <c r="THI12" s="44"/>
      <c r="THJ12" s="44"/>
      <c r="THK12" s="44"/>
      <c r="THL12" s="44"/>
      <c r="THM12" s="44"/>
      <c r="THN12" s="44"/>
      <c r="THO12" s="44"/>
      <c r="THP12" s="44"/>
      <c r="THQ12" s="44"/>
      <c r="THR12" s="44"/>
      <c r="THS12" s="44"/>
      <c r="THT12" s="44"/>
      <c r="THU12" s="44"/>
      <c r="THV12" s="44"/>
      <c r="THW12" s="44"/>
      <c r="THX12" s="44"/>
      <c r="THY12" s="44"/>
      <c r="THZ12" s="44"/>
      <c r="TIA12" s="44"/>
      <c r="TIB12" s="44"/>
      <c r="TIC12" s="44"/>
      <c r="TID12" s="44"/>
      <c r="TIE12" s="44"/>
      <c r="TIF12" s="44"/>
      <c r="TIG12" s="44"/>
      <c r="TIH12" s="44"/>
      <c r="TII12" s="44"/>
      <c r="TIJ12" s="44"/>
      <c r="TIK12" s="44"/>
      <c r="TIL12" s="44"/>
      <c r="TIM12" s="44"/>
      <c r="TIN12" s="44"/>
      <c r="TIO12" s="44"/>
      <c r="TIP12" s="44"/>
      <c r="TIQ12" s="44"/>
      <c r="TIR12" s="44"/>
      <c r="TIS12" s="44"/>
      <c r="TIT12" s="44"/>
      <c r="TIU12" s="44"/>
      <c r="TIV12" s="44"/>
      <c r="TIW12" s="44"/>
      <c r="TIX12" s="44"/>
      <c r="TIY12" s="44"/>
      <c r="TIZ12" s="44"/>
      <c r="TJA12" s="44"/>
      <c r="TJB12" s="44"/>
      <c r="TJC12" s="44"/>
      <c r="TJD12" s="44"/>
      <c r="TJE12" s="44"/>
      <c r="TJF12" s="44"/>
      <c r="TJG12" s="44"/>
      <c r="TJH12" s="44"/>
      <c r="TJI12" s="44"/>
      <c r="TJJ12" s="44"/>
      <c r="TJK12" s="44"/>
      <c r="TJL12" s="44"/>
      <c r="TJM12" s="44"/>
      <c r="TJN12" s="44"/>
      <c r="TJO12" s="44"/>
      <c r="TJP12" s="44"/>
      <c r="TJQ12" s="44"/>
      <c r="TJR12" s="44"/>
      <c r="TJS12" s="44"/>
      <c r="TJT12" s="44"/>
      <c r="TJU12" s="44"/>
      <c r="TJV12" s="44"/>
      <c r="TJW12" s="44"/>
      <c r="TJX12" s="44"/>
      <c r="TJY12" s="44"/>
      <c r="TJZ12" s="44"/>
      <c r="TKA12" s="44"/>
      <c r="TKB12" s="44"/>
      <c r="TKC12" s="44"/>
      <c r="TKD12" s="44"/>
      <c r="TKE12" s="44"/>
      <c r="TKF12" s="44"/>
      <c r="TKG12" s="44"/>
      <c r="TKH12" s="44"/>
      <c r="TKI12" s="44"/>
      <c r="TKJ12" s="44"/>
      <c r="TKK12" s="44"/>
      <c r="TKL12" s="44"/>
      <c r="TKM12" s="44"/>
      <c r="TKN12" s="44"/>
      <c r="TKO12" s="44"/>
      <c r="TKP12" s="44"/>
      <c r="TKQ12" s="44"/>
      <c r="TKR12" s="44"/>
      <c r="TKS12" s="44"/>
      <c r="TKT12" s="44"/>
      <c r="TKU12" s="44"/>
      <c r="TKV12" s="44"/>
      <c r="TKW12" s="44"/>
      <c r="TKX12" s="44"/>
      <c r="TKY12" s="44"/>
      <c r="TKZ12" s="44"/>
      <c r="TLA12" s="44"/>
      <c r="TLB12" s="44"/>
      <c r="TLC12" s="44"/>
      <c r="TLD12" s="44"/>
      <c r="TLE12" s="44"/>
      <c r="TLF12" s="44"/>
      <c r="TLG12" s="44"/>
      <c r="TLH12" s="44"/>
      <c r="TLI12" s="44"/>
      <c r="TLJ12" s="44"/>
      <c r="TLK12" s="44"/>
      <c r="TLL12" s="44"/>
      <c r="TLM12" s="44"/>
      <c r="TLN12" s="44"/>
      <c r="TLO12" s="44"/>
      <c r="TLP12" s="44"/>
      <c r="TLQ12" s="44"/>
      <c r="TLR12" s="44"/>
      <c r="TLS12" s="44"/>
      <c r="TLT12" s="44"/>
      <c r="TLU12" s="44"/>
      <c r="TLV12" s="44"/>
      <c r="TLW12" s="44"/>
      <c r="TLX12" s="44"/>
      <c r="TLY12" s="44"/>
      <c r="TLZ12" s="44"/>
      <c r="TMA12" s="44"/>
      <c r="TMB12" s="44"/>
      <c r="TMC12" s="44"/>
      <c r="TMD12" s="44"/>
      <c r="TME12" s="44"/>
      <c r="TMF12" s="44"/>
      <c r="TMG12" s="44"/>
      <c r="TMH12" s="44"/>
      <c r="TMI12" s="44"/>
      <c r="TMJ12" s="44"/>
      <c r="TMK12" s="44"/>
      <c r="TML12" s="44"/>
      <c r="TMM12" s="44"/>
      <c r="TMN12" s="44"/>
      <c r="TMO12" s="44"/>
      <c r="TMP12" s="44"/>
      <c r="TMQ12" s="44"/>
      <c r="TMR12" s="44"/>
      <c r="TMS12" s="44"/>
      <c r="TMT12" s="44"/>
      <c r="TMU12" s="44"/>
      <c r="TMV12" s="44"/>
      <c r="TMW12" s="44"/>
      <c r="TMX12" s="44"/>
      <c r="TMY12" s="44"/>
      <c r="TMZ12" s="44"/>
      <c r="TNA12" s="44"/>
      <c r="TNB12" s="44"/>
      <c r="TNC12" s="44"/>
      <c r="TND12" s="44"/>
      <c r="TNE12" s="44"/>
      <c r="TNF12" s="44"/>
      <c r="TNG12" s="44"/>
      <c r="TNH12" s="44"/>
      <c r="TNI12" s="44"/>
      <c r="TNJ12" s="44"/>
      <c r="TNK12" s="44"/>
      <c r="TNL12" s="44"/>
      <c r="TNM12" s="44"/>
      <c r="TNN12" s="44"/>
      <c r="TNO12" s="44"/>
      <c r="TNP12" s="44"/>
      <c r="TNQ12" s="44"/>
      <c r="TNR12" s="44"/>
      <c r="TNS12" s="44"/>
      <c r="TNT12" s="44"/>
      <c r="TNU12" s="44"/>
      <c r="TNV12" s="44"/>
      <c r="TNW12" s="44"/>
      <c r="TNX12" s="44"/>
      <c r="TNY12" s="44"/>
      <c r="TNZ12" s="44"/>
      <c r="TOA12" s="44"/>
      <c r="TOB12" s="44"/>
      <c r="TOC12" s="44"/>
      <c r="TOD12" s="44"/>
      <c r="TOE12" s="44"/>
      <c r="TOF12" s="44"/>
      <c r="TOG12" s="44"/>
      <c r="TOH12" s="44"/>
      <c r="TOI12" s="44"/>
      <c r="TOJ12" s="44"/>
      <c r="TOK12" s="44"/>
      <c r="TOL12" s="44"/>
      <c r="TOM12" s="44"/>
      <c r="TON12" s="44"/>
      <c r="TOO12" s="44"/>
      <c r="TOP12" s="44"/>
      <c r="TOQ12" s="44"/>
      <c r="TOR12" s="44"/>
      <c r="TOS12" s="44"/>
      <c r="TOT12" s="44"/>
      <c r="TOU12" s="44"/>
      <c r="TOV12" s="44"/>
      <c r="TOW12" s="44"/>
      <c r="TOX12" s="44"/>
      <c r="TOY12" s="44"/>
      <c r="TOZ12" s="44"/>
      <c r="TPA12" s="44"/>
      <c r="TPB12" s="44"/>
      <c r="TPC12" s="44"/>
      <c r="TPD12" s="44"/>
      <c r="TPE12" s="44"/>
      <c r="TPF12" s="44"/>
      <c r="TPG12" s="44"/>
      <c r="TPH12" s="44"/>
      <c r="TPI12" s="44"/>
      <c r="TPJ12" s="44"/>
      <c r="TPK12" s="44"/>
      <c r="TPL12" s="44"/>
      <c r="TPM12" s="44"/>
      <c r="TPN12" s="44"/>
      <c r="TPO12" s="44"/>
      <c r="TPP12" s="44"/>
      <c r="TPQ12" s="44"/>
      <c r="TPR12" s="44"/>
      <c r="TPS12" s="44"/>
      <c r="TPT12" s="44"/>
      <c r="TPU12" s="44"/>
      <c r="TPV12" s="44"/>
      <c r="TPW12" s="44"/>
      <c r="TPX12" s="44"/>
      <c r="TPY12" s="44"/>
      <c r="TPZ12" s="44"/>
      <c r="TQA12" s="44"/>
      <c r="TQB12" s="44"/>
      <c r="TQC12" s="44"/>
      <c r="TQD12" s="44"/>
      <c r="TQE12" s="44"/>
      <c r="TQF12" s="44"/>
      <c r="TQG12" s="44"/>
      <c r="TQH12" s="44"/>
      <c r="TQI12" s="44"/>
      <c r="TQJ12" s="44"/>
      <c r="TQK12" s="44"/>
      <c r="TQL12" s="44"/>
      <c r="TQM12" s="44"/>
      <c r="TQN12" s="44"/>
      <c r="TQO12" s="44"/>
      <c r="TQP12" s="44"/>
      <c r="TQQ12" s="44"/>
      <c r="TQR12" s="44"/>
      <c r="TQS12" s="44"/>
      <c r="TQT12" s="44"/>
      <c r="TQU12" s="44"/>
      <c r="TQV12" s="44"/>
      <c r="TQW12" s="44"/>
      <c r="TQX12" s="44"/>
      <c r="TQY12" s="44"/>
      <c r="TQZ12" s="44"/>
      <c r="TRA12" s="44"/>
      <c r="TRB12" s="44"/>
      <c r="TRC12" s="44"/>
      <c r="TRD12" s="44"/>
      <c r="TRE12" s="44"/>
      <c r="TRF12" s="44"/>
      <c r="TRG12" s="44"/>
      <c r="TRH12" s="44"/>
      <c r="TRI12" s="44"/>
      <c r="TRJ12" s="44"/>
      <c r="TRK12" s="44"/>
      <c r="TRL12" s="44"/>
      <c r="TRM12" s="44"/>
      <c r="TRN12" s="44"/>
      <c r="TRO12" s="44"/>
      <c r="TRP12" s="44"/>
      <c r="TRQ12" s="44"/>
      <c r="TRR12" s="44"/>
      <c r="TRS12" s="44"/>
      <c r="TRT12" s="44"/>
      <c r="TRU12" s="44"/>
      <c r="TRV12" s="44"/>
      <c r="TRW12" s="44"/>
      <c r="TRX12" s="44"/>
      <c r="TRY12" s="44"/>
      <c r="TRZ12" s="44"/>
      <c r="TSA12" s="44"/>
      <c r="TSB12" s="44"/>
      <c r="TSC12" s="44"/>
      <c r="TSD12" s="44"/>
      <c r="TSE12" s="44"/>
      <c r="TSF12" s="44"/>
      <c r="TSG12" s="44"/>
      <c r="TSH12" s="44"/>
      <c r="TSI12" s="44"/>
      <c r="TSJ12" s="44"/>
      <c r="TSK12" s="44"/>
      <c r="TSL12" s="44"/>
      <c r="TSM12" s="44"/>
      <c r="TSN12" s="44"/>
      <c r="TSO12" s="44"/>
      <c r="TSP12" s="44"/>
      <c r="TSQ12" s="44"/>
      <c r="TSR12" s="44"/>
      <c r="TSS12" s="44"/>
      <c r="TST12" s="44"/>
      <c r="TSU12" s="44"/>
      <c r="TSV12" s="44"/>
      <c r="TSW12" s="44"/>
      <c r="TSX12" s="44"/>
      <c r="TSY12" s="44"/>
      <c r="TSZ12" s="44"/>
      <c r="TTA12" s="44"/>
      <c r="TTB12" s="44"/>
      <c r="TTC12" s="44"/>
      <c r="TTD12" s="44"/>
      <c r="TTE12" s="44"/>
      <c r="TTF12" s="44"/>
      <c r="TTG12" s="44"/>
      <c r="TTH12" s="44"/>
      <c r="TTI12" s="44"/>
      <c r="TTJ12" s="44"/>
      <c r="TTK12" s="44"/>
      <c r="TTL12" s="44"/>
      <c r="TTM12" s="44"/>
      <c r="TTN12" s="44"/>
      <c r="TTO12" s="44"/>
      <c r="TTP12" s="44"/>
      <c r="TTQ12" s="44"/>
      <c r="TTR12" s="44"/>
      <c r="TTS12" s="44"/>
      <c r="TTT12" s="44"/>
      <c r="TTU12" s="44"/>
      <c r="TTV12" s="44"/>
      <c r="TTW12" s="44"/>
      <c r="TTX12" s="44"/>
      <c r="TTY12" s="44"/>
      <c r="TTZ12" s="44"/>
      <c r="TUA12" s="44"/>
      <c r="TUB12" s="44"/>
      <c r="TUC12" s="44"/>
      <c r="TUD12" s="44"/>
      <c r="TUE12" s="44"/>
      <c r="TUF12" s="44"/>
      <c r="TUG12" s="44"/>
      <c r="TUH12" s="44"/>
      <c r="TUI12" s="44"/>
      <c r="TUJ12" s="44"/>
      <c r="TUK12" s="44"/>
      <c r="TUL12" s="44"/>
      <c r="TUM12" s="44"/>
      <c r="TUN12" s="44"/>
      <c r="TUO12" s="44"/>
      <c r="TUP12" s="44"/>
      <c r="TUQ12" s="44"/>
      <c r="TUR12" s="44"/>
      <c r="TUS12" s="44"/>
      <c r="TUT12" s="44"/>
      <c r="TUU12" s="44"/>
      <c r="TUV12" s="44"/>
      <c r="TUW12" s="44"/>
      <c r="TUX12" s="44"/>
      <c r="TUY12" s="44"/>
      <c r="TUZ12" s="44"/>
      <c r="TVA12" s="44"/>
      <c r="TVB12" s="44"/>
      <c r="TVC12" s="44"/>
      <c r="TVD12" s="44"/>
      <c r="TVE12" s="44"/>
      <c r="TVF12" s="44"/>
      <c r="TVG12" s="44"/>
      <c r="TVH12" s="44"/>
      <c r="TVI12" s="44"/>
      <c r="TVJ12" s="44"/>
      <c r="TVK12" s="44"/>
      <c r="TVL12" s="44"/>
      <c r="TVM12" s="44"/>
      <c r="TVN12" s="44"/>
      <c r="TVO12" s="44"/>
      <c r="TVP12" s="44"/>
      <c r="TVQ12" s="44"/>
      <c r="TVR12" s="44"/>
      <c r="TVS12" s="44"/>
      <c r="TVT12" s="44"/>
      <c r="TVU12" s="44"/>
      <c r="TVV12" s="44"/>
      <c r="TVW12" s="44"/>
      <c r="TVX12" s="44"/>
      <c r="TVY12" s="44"/>
      <c r="TVZ12" s="44"/>
      <c r="TWA12" s="44"/>
      <c r="TWB12" s="44"/>
      <c r="TWC12" s="44"/>
      <c r="TWD12" s="44"/>
      <c r="TWE12" s="44"/>
      <c r="TWF12" s="44"/>
      <c r="TWG12" s="44"/>
      <c r="TWH12" s="44"/>
      <c r="TWI12" s="44"/>
      <c r="TWJ12" s="44"/>
      <c r="TWK12" s="44"/>
      <c r="TWL12" s="44"/>
      <c r="TWM12" s="44"/>
      <c r="TWN12" s="44"/>
      <c r="TWO12" s="44"/>
      <c r="TWP12" s="44"/>
      <c r="TWQ12" s="44"/>
      <c r="TWR12" s="44"/>
      <c r="TWS12" s="44"/>
      <c r="TWT12" s="44"/>
      <c r="TWU12" s="44"/>
      <c r="TWV12" s="44"/>
      <c r="TWW12" s="44"/>
      <c r="TWX12" s="44"/>
      <c r="TWY12" s="44"/>
      <c r="TWZ12" s="44"/>
      <c r="TXA12" s="44"/>
      <c r="TXB12" s="44"/>
      <c r="TXC12" s="44"/>
      <c r="TXD12" s="44"/>
      <c r="TXE12" s="44"/>
      <c r="TXF12" s="44"/>
      <c r="TXG12" s="44"/>
      <c r="TXH12" s="44"/>
      <c r="TXI12" s="44"/>
      <c r="TXJ12" s="44"/>
      <c r="TXK12" s="44"/>
      <c r="TXL12" s="44"/>
      <c r="TXM12" s="44"/>
      <c r="TXN12" s="44"/>
      <c r="TXO12" s="44"/>
      <c r="TXP12" s="44"/>
      <c r="TXQ12" s="44"/>
      <c r="TXR12" s="44"/>
      <c r="TXS12" s="44"/>
      <c r="TXT12" s="44"/>
      <c r="TXU12" s="44"/>
      <c r="TXV12" s="44"/>
      <c r="TXW12" s="44"/>
      <c r="TXX12" s="44"/>
      <c r="TXY12" s="44"/>
      <c r="TXZ12" s="44"/>
      <c r="TYA12" s="44"/>
      <c r="TYB12" s="44"/>
      <c r="TYC12" s="44"/>
      <c r="TYD12" s="44"/>
      <c r="TYE12" s="44"/>
      <c r="TYF12" s="44"/>
      <c r="TYG12" s="44"/>
      <c r="TYH12" s="44"/>
      <c r="TYI12" s="44"/>
      <c r="TYJ12" s="44"/>
      <c r="TYK12" s="44"/>
      <c r="TYL12" s="44"/>
      <c r="TYM12" s="44"/>
      <c r="TYN12" s="44"/>
      <c r="TYO12" s="44"/>
      <c r="TYP12" s="44"/>
      <c r="TYQ12" s="44"/>
      <c r="TYR12" s="44"/>
      <c r="TYS12" s="44"/>
      <c r="TYT12" s="44"/>
      <c r="TYU12" s="44"/>
      <c r="TYV12" s="44"/>
      <c r="TYW12" s="44"/>
      <c r="TYX12" s="44"/>
      <c r="TYY12" s="44"/>
      <c r="TYZ12" s="44"/>
      <c r="TZA12" s="44"/>
      <c r="TZB12" s="44"/>
      <c r="TZC12" s="44"/>
      <c r="TZD12" s="44"/>
      <c r="TZE12" s="44"/>
      <c r="TZF12" s="44"/>
      <c r="TZG12" s="44"/>
      <c r="TZH12" s="44"/>
      <c r="TZI12" s="44"/>
      <c r="TZJ12" s="44"/>
      <c r="TZK12" s="44"/>
      <c r="TZL12" s="44"/>
      <c r="TZM12" s="44"/>
      <c r="TZN12" s="44"/>
      <c r="TZO12" s="44"/>
      <c r="TZP12" s="44"/>
      <c r="TZQ12" s="44"/>
      <c r="TZR12" s="44"/>
      <c r="TZS12" s="44"/>
      <c r="TZT12" s="44"/>
      <c r="TZU12" s="44"/>
      <c r="TZV12" s="44"/>
      <c r="TZW12" s="44"/>
      <c r="TZX12" s="44"/>
      <c r="TZY12" s="44"/>
      <c r="TZZ12" s="44"/>
      <c r="UAA12" s="44"/>
      <c r="UAB12" s="44"/>
      <c r="UAC12" s="44"/>
      <c r="UAD12" s="44"/>
      <c r="UAE12" s="44"/>
      <c r="UAF12" s="44"/>
      <c r="UAG12" s="44"/>
      <c r="UAH12" s="44"/>
      <c r="UAI12" s="44"/>
      <c r="UAJ12" s="44"/>
      <c r="UAK12" s="44"/>
      <c r="UAL12" s="44"/>
      <c r="UAM12" s="44"/>
      <c r="UAN12" s="44"/>
      <c r="UAO12" s="44"/>
      <c r="UAP12" s="44"/>
      <c r="UAQ12" s="44"/>
      <c r="UAR12" s="44"/>
      <c r="UAS12" s="44"/>
      <c r="UAT12" s="44"/>
      <c r="UAU12" s="44"/>
      <c r="UAV12" s="44"/>
      <c r="UAW12" s="44"/>
      <c r="UAX12" s="44"/>
      <c r="UAY12" s="44"/>
      <c r="UAZ12" s="44"/>
      <c r="UBA12" s="44"/>
      <c r="UBB12" s="44"/>
      <c r="UBC12" s="44"/>
      <c r="UBD12" s="44"/>
      <c r="UBE12" s="44"/>
      <c r="UBF12" s="44"/>
      <c r="UBG12" s="44"/>
      <c r="UBH12" s="44"/>
      <c r="UBI12" s="44"/>
      <c r="UBJ12" s="44"/>
      <c r="UBK12" s="44"/>
      <c r="UBL12" s="44"/>
      <c r="UBM12" s="44"/>
      <c r="UBN12" s="44"/>
      <c r="UBO12" s="44"/>
      <c r="UBP12" s="44"/>
      <c r="UBQ12" s="44"/>
      <c r="UBR12" s="44"/>
      <c r="UBS12" s="44"/>
      <c r="UBT12" s="44"/>
      <c r="UBU12" s="44"/>
      <c r="UBV12" s="44"/>
      <c r="UBW12" s="44"/>
      <c r="UBX12" s="44"/>
      <c r="UBY12" s="44"/>
      <c r="UBZ12" s="44"/>
      <c r="UCA12" s="44"/>
      <c r="UCB12" s="44"/>
      <c r="UCC12" s="44"/>
      <c r="UCD12" s="44"/>
      <c r="UCE12" s="44"/>
      <c r="UCF12" s="44"/>
      <c r="UCG12" s="44"/>
      <c r="UCH12" s="44"/>
      <c r="UCI12" s="44"/>
      <c r="UCJ12" s="44"/>
      <c r="UCK12" s="44"/>
      <c r="UCL12" s="44"/>
      <c r="UCM12" s="44"/>
      <c r="UCN12" s="44"/>
      <c r="UCO12" s="44"/>
      <c r="UCP12" s="44"/>
      <c r="UCQ12" s="44"/>
      <c r="UCR12" s="44"/>
      <c r="UCS12" s="44"/>
      <c r="UCT12" s="44"/>
      <c r="UCU12" s="44"/>
      <c r="UCV12" s="44"/>
      <c r="UCW12" s="44"/>
      <c r="UCX12" s="44"/>
      <c r="UCY12" s="44"/>
      <c r="UCZ12" s="44"/>
      <c r="UDA12" s="44"/>
      <c r="UDB12" s="44"/>
      <c r="UDC12" s="44"/>
      <c r="UDD12" s="44"/>
      <c r="UDE12" s="44"/>
      <c r="UDF12" s="44"/>
      <c r="UDG12" s="44"/>
      <c r="UDH12" s="44"/>
      <c r="UDI12" s="44"/>
      <c r="UDJ12" s="44"/>
      <c r="UDK12" s="44"/>
      <c r="UDL12" s="44"/>
      <c r="UDM12" s="44"/>
      <c r="UDN12" s="44"/>
      <c r="UDO12" s="44"/>
      <c r="UDP12" s="44"/>
      <c r="UDQ12" s="44"/>
      <c r="UDR12" s="44"/>
      <c r="UDS12" s="44"/>
      <c r="UDT12" s="44"/>
      <c r="UDU12" s="44"/>
      <c r="UDV12" s="44"/>
      <c r="UDW12" s="44"/>
      <c r="UDX12" s="44"/>
      <c r="UDY12" s="44"/>
      <c r="UDZ12" s="44"/>
      <c r="UEA12" s="44"/>
      <c r="UEB12" s="44"/>
      <c r="UEC12" s="44"/>
      <c r="UED12" s="44"/>
      <c r="UEE12" s="44"/>
      <c r="UEF12" s="44"/>
      <c r="UEG12" s="44"/>
      <c r="UEH12" s="44"/>
      <c r="UEI12" s="44"/>
      <c r="UEJ12" s="44"/>
      <c r="UEK12" s="44"/>
      <c r="UEL12" s="44"/>
      <c r="UEM12" s="44"/>
      <c r="UEN12" s="44"/>
      <c r="UEO12" s="44"/>
      <c r="UEP12" s="44"/>
      <c r="UEQ12" s="44"/>
      <c r="UER12" s="44"/>
      <c r="UES12" s="44"/>
      <c r="UET12" s="44"/>
      <c r="UEU12" s="44"/>
      <c r="UEV12" s="44"/>
      <c r="UEW12" s="44"/>
      <c r="UEX12" s="44"/>
      <c r="UEY12" s="44"/>
      <c r="UEZ12" s="44"/>
      <c r="UFA12" s="44"/>
      <c r="UFB12" s="44"/>
      <c r="UFC12" s="44"/>
      <c r="UFD12" s="44"/>
      <c r="UFE12" s="44"/>
      <c r="UFF12" s="44"/>
      <c r="UFG12" s="44"/>
      <c r="UFH12" s="44"/>
      <c r="UFI12" s="44"/>
      <c r="UFJ12" s="44"/>
      <c r="UFK12" s="44"/>
      <c r="UFL12" s="44"/>
      <c r="UFM12" s="44"/>
      <c r="UFN12" s="44"/>
      <c r="UFO12" s="44"/>
      <c r="UFP12" s="44"/>
      <c r="UFQ12" s="44"/>
      <c r="UFR12" s="44"/>
      <c r="UFS12" s="44"/>
      <c r="UFT12" s="44"/>
      <c r="UFU12" s="44"/>
      <c r="UFV12" s="44"/>
      <c r="UFW12" s="44"/>
      <c r="UFX12" s="44"/>
      <c r="UFY12" s="44"/>
      <c r="UFZ12" s="44"/>
      <c r="UGA12" s="44"/>
      <c r="UGB12" s="44"/>
      <c r="UGC12" s="44"/>
      <c r="UGD12" s="44"/>
      <c r="UGE12" s="44"/>
      <c r="UGF12" s="44"/>
      <c r="UGG12" s="44"/>
      <c r="UGH12" s="44"/>
      <c r="UGI12" s="44"/>
      <c r="UGJ12" s="44"/>
      <c r="UGK12" s="44"/>
      <c r="UGL12" s="44"/>
      <c r="UGM12" s="44"/>
      <c r="UGN12" s="44"/>
      <c r="UGO12" s="44"/>
      <c r="UGP12" s="44"/>
      <c r="UGQ12" s="44"/>
      <c r="UGR12" s="44"/>
      <c r="UGS12" s="44"/>
      <c r="UGT12" s="44"/>
      <c r="UGU12" s="44"/>
      <c r="UGV12" s="44"/>
      <c r="UGW12" s="44"/>
      <c r="UGX12" s="44"/>
      <c r="UGY12" s="44"/>
      <c r="UGZ12" s="44"/>
      <c r="UHA12" s="44"/>
      <c r="UHB12" s="44"/>
      <c r="UHC12" s="44"/>
      <c r="UHD12" s="44"/>
      <c r="UHE12" s="44"/>
      <c r="UHF12" s="44"/>
      <c r="UHG12" s="44"/>
      <c r="UHH12" s="44"/>
      <c r="UHI12" s="44"/>
      <c r="UHJ12" s="44"/>
      <c r="UHK12" s="44"/>
      <c r="UHL12" s="44"/>
      <c r="UHM12" s="44"/>
      <c r="UHN12" s="44"/>
      <c r="UHO12" s="44"/>
      <c r="UHP12" s="44"/>
      <c r="UHQ12" s="44"/>
      <c r="UHR12" s="44"/>
      <c r="UHS12" s="44"/>
      <c r="UHT12" s="44"/>
      <c r="UHU12" s="44"/>
      <c r="UHV12" s="44"/>
      <c r="UHW12" s="44"/>
      <c r="UHX12" s="44"/>
      <c r="UHY12" s="44"/>
      <c r="UHZ12" s="44"/>
      <c r="UIA12" s="44"/>
      <c r="UIB12" s="44"/>
      <c r="UIC12" s="44"/>
      <c r="UID12" s="44"/>
      <c r="UIE12" s="44"/>
      <c r="UIF12" s="44"/>
      <c r="UIG12" s="44"/>
      <c r="UIH12" s="44"/>
      <c r="UII12" s="44"/>
      <c r="UIJ12" s="44"/>
      <c r="UIK12" s="44"/>
      <c r="UIL12" s="44"/>
      <c r="UIM12" s="44"/>
      <c r="UIN12" s="44"/>
      <c r="UIO12" s="44"/>
      <c r="UIP12" s="44"/>
      <c r="UIQ12" s="44"/>
      <c r="UIR12" s="44"/>
      <c r="UIS12" s="44"/>
      <c r="UIT12" s="44"/>
      <c r="UIU12" s="44"/>
      <c r="UIV12" s="44"/>
      <c r="UIW12" s="44"/>
      <c r="UIX12" s="44"/>
      <c r="UIY12" s="44"/>
      <c r="UIZ12" s="44"/>
      <c r="UJA12" s="44"/>
      <c r="UJB12" s="44"/>
      <c r="UJC12" s="44"/>
      <c r="UJD12" s="44"/>
      <c r="UJE12" s="44"/>
      <c r="UJF12" s="44"/>
      <c r="UJG12" s="44"/>
      <c r="UJH12" s="44"/>
      <c r="UJI12" s="44"/>
      <c r="UJJ12" s="44"/>
      <c r="UJK12" s="44"/>
      <c r="UJL12" s="44"/>
      <c r="UJM12" s="44"/>
      <c r="UJN12" s="44"/>
      <c r="UJO12" s="44"/>
      <c r="UJP12" s="44"/>
      <c r="UJQ12" s="44"/>
      <c r="UJR12" s="44"/>
      <c r="UJS12" s="44"/>
      <c r="UJT12" s="44"/>
      <c r="UJU12" s="44"/>
      <c r="UJV12" s="44"/>
      <c r="UJW12" s="44"/>
      <c r="UJX12" s="44"/>
      <c r="UJY12" s="44"/>
      <c r="UJZ12" s="44"/>
      <c r="UKA12" s="44"/>
      <c r="UKB12" s="44"/>
      <c r="UKC12" s="44"/>
      <c r="UKD12" s="44"/>
      <c r="UKE12" s="44"/>
      <c r="UKF12" s="44"/>
      <c r="UKG12" s="44"/>
      <c r="UKH12" s="44"/>
      <c r="UKI12" s="44"/>
      <c r="UKJ12" s="44"/>
      <c r="UKK12" s="44"/>
      <c r="UKL12" s="44"/>
      <c r="UKM12" s="44"/>
      <c r="UKN12" s="44"/>
      <c r="UKO12" s="44"/>
      <c r="UKP12" s="44"/>
      <c r="UKQ12" s="44"/>
      <c r="UKR12" s="44"/>
      <c r="UKS12" s="44"/>
      <c r="UKT12" s="44"/>
      <c r="UKU12" s="44"/>
      <c r="UKV12" s="44"/>
      <c r="UKW12" s="44"/>
      <c r="UKX12" s="44"/>
      <c r="UKY12" s="44"/>
      <c r="UKZ12" s="44"/>
      <c r="ULA12" s="44"/>
      <c r="ULB12" s="44"/>
      <c r="ULC12" s="44"/>
      <c r="ULD12" s="44"/>
      <c r="ULE12" s="44"/>
      <c r="ULF12" s="44"/>
      <c r="ULG12" s="44"/>
      <c r="ULH12" s="44"/>
      <c r="ULI12" s="44"/>
      <c r="ULJ12" s="44"/>
      <c r="ULK12" s="44"/>
      <c r="ULL12" s="44"/>
      <c r="ULM12" s="44"/>
      <c r="ULN12" s="44"/>
      <c r="ULO12" s="44"/>
      <c r="ULP12" s="44"/>
      <c r="ULQ12" s="44"/>
      <c r="ULR12" s="44"/>
      <c r="ULS12" s="44"/>
      <c r="ULT12" s="44"/>
      <c r="ULU12" s="44"/>
      <c r="ULV12" s="44"/>
      <c r="ULW12" s="44"/>
      <c r="ULX12" s="44"/>
      <c r="ULY12" s="44"/>
      <c r="ULZ12" s="44"/>
      <c r="UMA12" s="44"/>
      <c r="UMB12" s="44"/>
      <c r="UMC12" s="44"/>
      <c r="UMD12" s="44"/>
      <c r="UME12" s="44"/>
      <c r="UMF12" s="44"/>
      <c r="UMG12" s="44"/>
      <c r="UMH12" s="44"/>
      <c r="UMI12" s="44"/>
      <c r="UMJ12" s="44"/>
      <c r="UMK12" s="44"/>
      <c r="UML12" s="44"/>
      <c r="UMM12" s="44"/>
      <c r="UMN12" s="44"/>
      <c r="UMO12" s="44"/>
      <c r="UMP12" s="44"/>
      <c r="UMQ12" s="44"/>
      <c r="UMR12" s="44"/>
      <c r="UMS12" s="44"/>
      <c r="UMT12" s="44"/>
      <c r="UMU12" s="44"/>
      <c r="UMV12" s="44"/>
      <c r="UMW12" s="44"/>
      <c r="UMX12" s="44"/>
      <c r="UMY12" s="44"/>
      <c r="UMZ12" s="44"/>
      <c r="UNA12" s="44"/>
      <c r="UNB12" s="44"/>
      <c r="UNC12" s="44"/>
      <c r="UND12" s="44"/>
      <c r="UNE12" s="44"/>
      <c r="UNF12" s="44"/>
      <c r="UNG12" s="44"/>
      <c r="UNH12" s="44"/>
      <c r="UNI12" s="44"/>
      <c r="UNJ12" s="44"/>
      <c r="UNK12" s="44"/>
      <c r="UNL12" s="44"/>
      <c r="UNM12" s="44"/>
      <c r="UNN12" s="44"/>
      <c r="UNO12" s="44"/>
      <c r="UNP12" s="44"/>
      <c r="UNQ12" s="44"/>
      <c r="UNR12" s="44"/>
      <c r="UNS12" s="44"/>
      <c r="UNT12" s="44"/>
      <c r="UNU12" s="44"/>
      <c r="UNV12" s="44"/>
      <c r="UNW12" s="44"/>
      <c r="UNX12" s="44"/>
      <c r="UNY12" s="44"/>
      <c r="UNZ12" s="44"/>
      <c r="UOA12" s="44"/>
      <c r="UOB12" s="44"/>
      <c r="UOC12" s="44"/>
      <c r="UOD12" s="44"/>
      <c r="UOE12" s="44"/>
      <c r="UOF12" s="44"/>
      <c r="UOG12" s="44"/>
      <c r="UOH12" s="44"/>
      <c r="UOI12" s="44"/>
      <c r="UOJ12" s="44"/>
      <c r="UOK12" s="44"/>
      <c r="UOL12" s="44"/>
      <c r="UOM12" s="44"/>
      <c r="UON12" s="44"/>
      <c r="UOO12" s="44"/>
      <c r="UOP12" s="44"/>
      <c r="UOQ12" s="44"/>
      <c r="UOR12" s="44"/>
      <c r="UOS12" s="44"/>
      <c r="UOT12" s="44"/>
      <c r="UOU12" s="44"/>
      <c r="UOV12" s="44"/>
      <c r="UOW12" s="44"/>
      <c r="UOX12" s="44"/>
      <c r="UOY12" s="44"/>
      <c r="UOZ12" s="44"/>
      <c r="UPA12" s="44"/>
      <c r="UPB12" s="44"/>
      <c r="UPC12" s="44"/>
      <c r="UPD12" s="44"/>
      <c r="UPE12" s="44"/>
      <c r="UPF12" s="44"/>
      <c r="UPG12" s="44"/>
      <c r="UPH12" s="44"/>
      <c r="UPI12" s="44"/>
      <c r="UPJ12" s="44"/>
      <c r="UPK12" s="44"/>
      <c r="UPL12" s="44"/>
      <c r="UPM12" s="44"/>
      <c r="UPN12" s="44"/>
      <c r="UPO12" s="44"/>
      <c r="UPP12" s="44"/>
      <c r="UPQ12" s="44"/>
      <c r="UPR12" s="44"/>
      <c r="UPS12" s="44"/>
      <c r="UPT12" s="44"/>
      <c r="UPU12" s="44"/>
      <c r="UPV12" s="44"/>
      <c r="UPW12" s="44"/>
      <c r="UPX12" s="44"/>
      <c r="UPY12" s="44"/>
      <c r="UPZ12" s="44"/>
      <c r="UQA12" s="44"/>
      <c r="UQB12" s="44"/>
      <c r="UQC12" s="44"/>
      <c r="UQD12" s="44"/>
      <c r="UQE12" s="44"/>
      <c r="UQF12" s="44"/>
      <c r="UQG12" s="44"/>
      <c r="UQH12" s="44"/>
      <c r="UQI12" s="44"/>
      <c r="UQJ12" s="44"/>
      <c r="UQK12" s="44"/>
      <c r="UQL12" s="44"/>
      <c r="UQM12" s="44"/>
      <c r="UQN12" s="44"/>
      <c r="UQO12" s="44"/>
      <c r="UQP12" s="44"/>
      <c r="UQQ12" s="44"/>
      <c r="UQR12" s="44"/>
      <c r="UQS12" s="44"/>
      <c r="UQT12" s="44"/>
      <c r="UQU12" s="44"/>
      <c r="UQV12" s="44"/>
      <c r="UQW12" s="44"/>
      <c r="UQX12" s="44"/>
      <c r="UQY12" s="44"/>
      <c r="UQZ12" s="44"/>
      <c r="URA12" s="44"/>
      <c r="URB12" s="44"/>
      <c r="URC12" s="44"/>
      <c r="URD12" s="44"/>
      <c r="URE12" s="44"/>
      <c r="URF12" s="44"/>
      <c r="URG12" s="44"/>
      <c r="URH12" s="44"/>
      <c r="URI12" s="44"/>
      <c r="URJ12" s="44"/>
      <c r="URK12" s="44"/>
      <c r="URL12" s="44"/>
      <c r="URM12" s="44"/>
      <c r="URN12" s="44"/>
      <c r="URO12" s="44"/>
      <c r="URP12" s="44"/>
      <c r="URQ12" s="44"/>
      <c r="URR12" s="44"/>
      <c r="URS12" s="44"/>
      <c r="URT12" s="44"/>
      <c r="URU12" s="44"/>
      <c r="URV12" s="44"/>
      <c r="URW12" s="44"/>
      <c r="URX12" s="44"/>
      <c r="URY12" s="44"/>
      <c r="URZ12" s="44"/>
      <c r="USA12" s="44"/>
      <c r="USB12" s="44"/>
      <c r="USC12" s="44"/>
      <c r="USD12" s="44"/>
      <c r="USE12" s="44"/>
      <c r="USF12" s="44"/>
      <c r="USG12" s="44"/>
      <c r="USH12" s="44"/>
      <c r="USI12" s="44"/>
      <c r="USJ12" s="44"/>
      <c r="USK12" s="44"/>
      <c r="USL12" s="44"/>
      <c r="USM12" s="44"/>
      <c r="USN12" s="44"/>
      <c r="USO12" s="44"/>
      <c r="USP12" s="44"/>
      <c r="USQ12" s="44"/>
      <c r="USR12" s="44"/>
      <c r="USS12" s="44"/>
      <c r="UST12" s="44"/>
      <c r="USU12" s="44"/>
      <c r="USV12" s="44"/>
      <c r="USW12" s="44"/>
      <c r="USX12" s="44"/>
      <c r="USY12" s="44"/>
      <c r="USZ12" s="44"/>
      <c r="UTA12" s="44"/>
      <c r="UTB12" s="44"/>
      <c r="UTC12" s="44"/>
      <c r="UTD12" s="44"/>
      <c r="UTE12" s="44"/>
      <c r="UTF12" s="44"/>
      <c r="UTG12" s="44"/>
      <c r="UTH12" s="44"/>
      <c r="UTI12" s="44"/>
      <c r="UTJ12" s="44"/>
      <c r="UTK12" s="44"/>
      <c r="UTL12" s="44"/>
      <c r="UTM12" s="44"/>
      <c r="UTN12" s="44"/>
      <c r="UTO12" s="44"/>
      <c r="UTP12" s="44"/>
      <c r="UTQ12" s="44"/>
      <c r="UTR12" s="44"/>
      <c r="UTS12" s="44"/>
      <c r="UTT12" s="44"/>
      <c r="UTU12" s="44"/>
      <c r="UTV12" s="44"/>
      <c r="UTW12" s="44"/>
      <c r="UTX12" s="44"/>
      <c r="UTY12" s="44"/>
      <c r="UTZ12" s="44"/>
      <c r="UUA12" s="44"/>
      <c r="UUB12" s="44"/>
      <c r="UUC12" s="44"/>
      <c r="UUD12" s="44"/>
      <c r="UUE12" s="44"/>
      <c r="UUF12" s="44"/>
      <c r="UUG12" s="44"/>
      <c r="UUH12" s="44"/>
      <c r="UUI12" s="44"/>
      <c r="UUJ12" s="44"/>
      <c r="UUK12" s="44"/>
      <c r="UUL12" s="44"/>
      <c r="UUM12" s="44"/>
      <c r="UUN12" s="44"/>
      <c r="UUO12" s="44"/>
      <c r="UUP12" s="44"/>
      <c r="UUQ12" s="44"/>
      <c r="UUR12" s="44"/>
      <c r="UUS12" s="44"/>
      <c r="UUT12" s="44"/>
      <c r="UUU12" s="44"/>
      <c r="UUV12" s="44"/>
      <c r="UUW12" s="44"/>
      <c r="UUX12" s="44"/>
      <c r="UUY12" s="44"/>
      <c r="UUZ12" s="44"/>
      <c r="UVA12" s="44"/>
      <c r="UVB12" s="44"/>
      <c r="UVC12" s="44"/>
      <c r="UVD12" s="44"/>
      <c r="UVE12" s="44"/>
      <c r="UVF12" s="44"/>
      <c r="UVG12" s="44"/>
      <c r="UVH12" s="44"/>
      <c r="UVI12" s="44"/>
      <c r="UVJ12" s="44"/>
      <c r="UVK12" s="44"/>
      <c r="UVL12" s="44"/>
      <c r="UVM12" s="44"/>
      <c r="UVN12" s="44"/>
      <c r="UVO12" s="44"/>
      <c r="UVP12" s="44"/>
      <c r="UVQ12" s="44"/>
      <c r="UVR12" s="44"/>
      <c r="UVS12" s="44"/>
      <c r="UVT12" s="44"/>
      <c r="UVU12" s="44"/>
      <c r="UVV12" s="44"/>
      <c r="UVW12" s="44"/>
      <c r="UVX12" s="44"/>
      <c r="UVY12" s="44"/>
      <c r="UVZ12" s="44"/>
      <c r="UWA12" s="44"/>
      <c r="UWB12" s="44"/>
      <c r="UWC12" s="44"/>
      <c r="UWD12" s="44"/>
      <c r="UWE12" s="44"/>
      <c r="UWF12" s="44"/>
      <c r="UWG12" s="44"/>
      <c r="UWH12" s="44"/>
      <c r="UWI12" s="44"/>
      <c r="UWJ12" s="44"/>
      <c r="UWK12" s="44"/>
      <c r="UWL12" s="44"/>
      <c r="UWM12" s="44"/>
      <c r="UWN12" s="44"/>
      <c r="UWO12" s="44"/>
      <c r="UWP12" s="44"/>
      <c r="UWQ12" s="44"/>
      <c r="UWR12" s="44"/>
      <c r="UWS12" s="44"/>
      <c r="UWT12" s="44"/>
      <c r="UWU12" s="44"/>
      <c r="UWV12" s="44"/>
      <c r="UWW12" s="44"/>
      <c r="UWX12" s="44"/>
      <c r="UWY12" s="44"/>
      <c r="UWZ12" s="44"/>
      <c r="UXA12" s="44"/>
      <c r="UXB12" s="44"/>
      <c r="UXC12" s="44"/>
      <c r="UXD12" s="44"/>
      <c r="UXE12" s="44"/>
      <c r="UXF12" s="44"/>
      <c r="UXG12" s="44"/>
      <c r="UXH12" s="44"/>
      <c r="UXI12" s="44"/>
      <c r="UXJ12" s="44"/>
      <c r="UXK12" s="44"/>
      <c r="UXL12" s="44"/>
      <c r="UXM12" s="44"/>
      <c r="UXN12" s="44"/>
      <c r="UXO12" s="44"/>
      <c r="UXP12" s="44"/>
      <c r="UXQ12" s="44"/>
      <c r="UXR12" s="44"/>
      <c r="UXS12" s="44"/>
      <c r="UXT12" s="44"/>
      <c r="UXU12" s="44"/>
      <c r="UXV12" s="44"/>
      <c r="UXW12" s="44"/>
      <c r="UXX12" s="44"/>
      <c r="UXY12" s="44"/>
      <c r="UXZ12" s="44"/>
      <c r="UYA12" s="44"/>
      <c r="UYB12" s="44"/>
      <c r="UYC12" s="44"/>
      <c r="UYD12" s="44"/>
      <c r="UYE12" s="44"/>
      <c r="UYF12" s="44"/>
      <c r="UYG12" s="44"/>
      <c r="UYH12" s="44"/>
      <c r="UYI12" s="44"/>
      <c r="UYJ12" s="44"/>
      <c r="UYK12" s="44"/>
      <c r="UYL12" s="44"/>
      <c r="UYM12" s="44"/>
      <c r="UYN12" s="44"/>
      <c r="UYO12" s="44"/>
      <c r="UYP12" s="44"/>
      <c r="UYQ12" s="44"/>
      <c r="UYR12" s="44"/>
      <c r="UYS12" s="44"/>
      <c r="UYT12" s="44"/>
      <c r="UYU12" s="44"/>
      <c r="UYV12" s="44"/>
      <c r="UYW12" s="44"/>
      <c r="UYX12" s="44"/>
      <c r="UYY12" s="44"/>
      <c r="UYZ12" s="44"/>
      <c r="UZA12" s="44"/>
      <c r="UZB12" s="44"/>
      <c r="UZC12" s="44"/>
      <c r="UZD12" s="44"/>
      <c r="UZE12" s="44"/>
      <c r="UZF12" s="44"/>
      <c r="UZG12" s="44"/>
      <c r="UZH12" s="44"/>
      <c r="UZI12" s="44"/>
      <c r="UZJ12" s="44"/>
      <c r="UZK12" s="44"/>
      <c r="UZL12" s="44"/>
      <c r="UZM12" s="44"/>
      <c r="UZN12" s="44"/>
      <c r="UZO12" s="44"/>
      <c r="UZP12" s="44"/>
      <c r="UZQ12" s="44"/>
      <c r="UZR12" s="44"/>
      <c r="UZS12" s="44"/>
      <c r="UZT12" s="44"/>
      <c r="UZU12" s="44"/>
      <c r="UZV12" s="44"/>
      <c r="UZW12" s="44"/>
      <c r="UZX12" s="44"/>
      <c r="UZY12" s="44"/>
      <c r="UZZ12" s="44"/>
      <c r="VAA12" s="44"/>
      <c r="VAB12" s="44"/>
      <c r="VAC12" s="44"/>
      <c r="VAD12" s="44"/>
      <c r="VAE12" s="44"/>
      <c r="VAF12" s="44"/>
      <c r="VAG12" s="44"/>
      <c r="VAH12" s="44"/>
      <c r="VAI12" s="44"/>
      <c r="VAJ12" s="44"/>
      <c r="VAK12" s="44"/>
      <c r="VAL12" s="44"/>
      <c r="VAM12" s="44"/>
      <c r="VAN12" s="44"/>
      <c r="VAO12" s="44"/>
      <c r="VAP12" s="44"/>
      <c r="VAQ12" s="44"/>
      <c r="VAR12" s="44"/>
      <c r="VAS12" s="44"/>
      <c r="VAT12" s="44"/>
      <c r="VAU12" s="44"/>
      <c r="VAV12" s="44"/>
      <c r="VAW12" s="44"/>
      <c r="VAX12" s="44"/>
      <c r="VAY12" s="44"/>
      <c r="VAZ12" s="44"/>
      <c r="VBA12" s="44"/>
      <c r="VBB12" s="44"/>
      <c r="VBC12" s="44"/>
      <c r="VBD12" s="44"/>
      <c r="VBE12" s="44"/>
      <c r="VBF12" s="44"/>
      <c r="VBG12" s="44"/>
      <c r="VBH12" s="44"/>
      <c r="VBI12" s="44"/>
      <c r="VBJ12" s="44"/>
      <c r="VBK12" s="44"/>
      <c r="VBL12" s="44"/>
      <c r="VBM12" s="44"/>
      <c r="VBN12" s="44"/>
      <c r="VBO12" s="44"/>
      <c r="VBP12" s="44"/>
      <c r="VBQ12" s="44"/>
      <c r="VBR12" s="44"/>
      <c r="VBS12" s="44"/>
      <c r="VBT12" s="44"/>
      <c r="VBU12" s="44"/>
      <c r="VBV12" s="44"/>
      <c r="VBW12" s="44"/>
      <c r="VBX12" s="44"/>
      <c r="VBY12" s="44"/>
      <c r="VBZ12" s="44"/>
      <c r="VCA12" s="44"/>
      <c r="VCB12" s="44"/>
      <c r="VCC12" s="44"/>
      <c r="VCD12" s="44"/>
      <c r="VCE12" s="44"/>
      <c r="VCF12" s="44"/>
      <c r="VCG12" s="44"/>
      <c r="VCH12" s="44"/>
      <c r="VCI12" s="44"/>
      <c r="VCJ12" s="44"/>
      <c r="VCK12" s="44"/>
      <c r="VCL12" s="44"/>
      <c r="VCM12" s="44"/>
      <c r="VCN12" s="44"/>
      <c r="VCO12" s="44"/>
      <c r="VCP12" s="44"/>
      <c r="VCQ12" s="44"/>
      <c r="VCR12" s="44"/>
      <c r="VCS12" s="44"/>
      <c r="VCT12" s="44"/>
      <c r="VCU12" s="44"/>
      <c r="VCV12" s="44"/>
      <c r="VCW12" s="44"/>
      <c r="VCX12" s="44"/>
      <c r="VCY12" s="44"/>
      <c r="VCZ12" s="44"/>
      <c r="VDA12" s="44"/>
      <c r="VDB12" s="44"/>
      <c r="VDC12" s="44"/>
      <c r="VDD12" s="44"/>
      <c r="VDE12" s="44"/>
      <c r="VDF12" s="44"/>
      <c r="VDG12" s="44"/>
      <c r="VDH12" s="44"/>
      <c r="VDI12" s="44"/>
      <c r="VDJ12" s="44"/>
      <c r="VDK12" s="44"/>
      <c r="VDL12" s="44"/>
      <c r="VDM12" s="44"/>
      <c r="VDN12" s="44"/>
      <c r="VDO12" s="44"/>
      <c r="VDP12" s="44"/>
      <c r="VDQ12" s="44"/>
      <c r="VDR12" s="44"/>
      <c r="VDS12" s="44"/>
      <c r="VDT12" s="44"/>
      <c r="VDU12" s="44"/>
      <c r="VDV12" s="44"/>
      <c r="VDW12" s="44"/>
      <c r="VDX12" s="44"/>
      <c r="VDY12" s="44"/>
      <c r="VDZ12" s="44"/>
      <c r="VEA12" s="44"/>
      <c r="VEB12" s="44"/>
      <c r="VEC12" s="44"/>
      <c r="VED12" s="44"/>
      <c r="VEE12" s="44"/>
      <c r="VEF12" s="44"/>
      <c r="VEG12" s="44"/>
      <c r="VEH12" s="44"/>
      <c r="VEI12" s="44"/>
      <c r="VEJ12" s="44"/>
      <c r="VEK12" s="44"/>
      <c r="VEL12" s="44"/>
      <c r="VEM12" s="44"/>
      <c r="VEN12" s="44"/>
      <c r="VEO12" s="44"/>
      <c r="VEP12" s="44"/>
      <c r="VEQ12" s="44"/>
      <c r="VER12" s="44"/>
      <c r="VES12" s="44"/>
      <c r="VET12" s="44"/>
      <c r="VEU12" s="44"/>
      <c r="VEV12" s="44"/>
      <c r="VEW12" s="44"/>
      <c r="VEX12" s="44"/>
      <c r="VEY12" s="44"/>
      <c r="VEZ12" s="44"/>
      <c r="VFA12" s="44"/>
      <c r="VFB12" s="44"/>
      <c r="VFC12" s="44"/>
      <c r="VFD12" s="44"/>
      <c r="VFE12" s="44"/>
      <c r="VFF12" s="44"/>
      <c r="VFG12" s="44"/>
      <c r="VFH12" s="44"/>
      <c r="VFI12" s="44"/>
      <c r="VFJ12" s="44"/>
      <c r="VFK12" s="44"/>
      <c r="VFL12" s="44"/>
      <c r="VFM12" s="44"/>
      <c r="VFN12" s="44"/>
      <c r="VFO12" s="44"/>
      <c r="VFP12" s="44"/>
      <c r="VFQ12" s="44"/>
      <c r="VFR12" s="44"/>
      <c r="VFS12" s="44"/>
      <c r="VFT12" s="44"/>
      <c r="VFU12" s="44"/>
      <c r="VFV12" s="44"/>
      <c r="VFW12" s="44"/>
      <c r="VFX12" s="44"/>
      <c r="VFY12" s="44"/>
      <c r="VFZ12" s="44"/>
      <c r="VGA12" s="44"/>
      <c r="VGB12" s="44"/>
      <c r="VGC12" s="44"/>
      <c r="VGD12" s="44"/>
      <c r="VGE12" s="44"/>
      <c r="VGF12" s="44"/>
      <c r="VGG12" s="44"/>
      <c r="VGH12" s="44"/>
      <c r="VGI12" s="44"/>
      <c r="VGJ12" s="44"/>
      <c r="VGK12" s="44"/>
      <c r="VGL12" s="44"/>
      <c r="VGM12" s="44"/>
      <c r="VGN12" s="44"/>
      <c r="VGO12" s="44"/>
      <c r="VGP12" s="44"/>
      <c r="VGQ12" s="44"/>
      <c r="VGR12" s="44"/>
      <c r="VGS12" s="44"/>
      <c r="VGT12" s="44"/>
      <c r="VGU12" s="44"/>
      <c r="VGV12" s="44"/>
      <c r="VGW12" s="44"/>
      <c r="VGX12" s="44"/>
      <c r="VGY12" s="44"/>
      <c r="VGZ12" s="44"/>
      <c r="VHA12" s="44"/>
      <c r="VHB12" s="44"/>
      <c r="VHC12" s="44"/>
      <c r="VHD12" s="44"/>
      <c r="VHE12" s="44"/>
      <c r="VHF12" s="44"/>
      <c r="VHG12" s="44"/>
      <c r="VHH12" s="44"/>
      <c r="VHI12" s="44"/>
      <c r="VHJ12" s="44"/>
      <c r="VHK12" s="44"/>
      <c r="VHL12" s="44"/>
      <c r="VHM12" s="44"/>
      <c r="VHN12" s="44"/>
      <c r="VHO12" s="44"/>
      <c r="VHP12" s="44"/>
      <c r="VHQ12" s="44"/>
      <c r="VHR12" s="44"/>
      <c r="VHS12" s="44"/>
      <c r="VHT12" s="44"/>
      <c r="VHU12" s="44"/>
      <c r="VHV12" s="44"/>
      <c r="VHW12" s="44"/>
      <c r="VHX12" s="44"/>
      <c r="VHY12" s="44"/>
      <c r="VHZ12" s="44"/>
      <c r="VIA12" s="44"/>
      <c r="VIB12" s="44"/>
      <c r="VIC12" s="44"/>
      <c r="VID12" s="44"/>
      <c r="VIE12" s="44"/>
      <c r="VIF12" s="44"/>
      <c r="VIG12" s="44"/>
      <c r="VIH12" s="44"/>
      <c r="VII12" s="44"/>
      <c r="VIJ12" s="44"/>
      <c r="VIK12" s="44"/>
      <c r="VIL12" s="44"/>
      <c r="VIM12" s="44"/>
      <c r="VIN12" s="44"/>
      <c r="VIO12" s="44"/>
      <c r="VIP12" s="44"/>
      <c r="VIQ12" s="44"/>
      <c r="VIR12" s="44"/>
      <c r="VIS12" s="44"/>
      <c r="VIT12" s="44"/>
      <c r="VIU12" s="44"/>
      <c r="VIV12" s="44"/>
      <c r="VIW12" s="44"/>
      <c r="VIX12" s="44"/>
      <c r="VIY12" s="44"/>
      <c r="VIZ12" s="44"/>
      <c r="VJA12" s="44"/>
      <c r="VJB12" s="44"/>
      <c r="VJC12" s="44"/>
      <c r="VJD12" s="44"/>
      <c r="VJE12" s="44"/>
      <c r="VJF12" s="44"/>
      <c r="VJG12" s="44"/>
      <c r="VJH12" s="44"/>
      <c r="VJI12" s="44"/>
      <c r="VJJ12" s="44"/>
      <c r="VJK12" s="44"/>
      <c r="VJL12" s="44"/>
      <c r="VJM12" s="44"/>
      <c r="VJN12" s="44"/>
      <c r="VJO12" s="44"/>
      <c r="VJP12" s="44"/>
      <c r="VJQ12" s="44"/>
      <c r="VJR12" s="44"/>
      <c r="VJS12" s="44"/>
      <c r="VJT12" s="44"/>
      <c r="VJU12" s="44"/>
      <c r="VJV12" s="44"/>
      <c r="VJW12" s="44"/>
      <c r="VJX12" s="44"/>
      <c r="VJY12" s="44"/>
      <c r="VJZ12" s="44"/>
      <c r="VKA12" s="44"/>
      <c r="VKB12" s="44"/>
      <c r="VKC12" s="44"/>
      <c r="VKD12" s="44"/>
      <c r="VKE12" s="44"/>
      <c r="VKF12" s="44"/>
      <c r="VKG12" s="44"/>
      <c r="VKH12" s="44"/>
      <c r="VKI12" s="44"/>
      <c r="VKJ12" s="44"/>
      <c r="VKK12" s="44"/>
      <c r="VKL12" s="44"/>
      <c r="VKM12" s="44"/>
      <c r="VKN12" s="44"/>
      <c r="VKO12" s="44"/>
      <c r="VKP12" s="44"/>
      <c r="VKQ12" s="44"/>
      <c r="VKR12" s="44"/>
      <c r="VKS12" s="44"/>
      <c r="VKT12" s="44"/>
      <c r="VKU12" s="44"/>
      <c r="VKV12" s="44"/>
      <c r="VKW12" s="44"/>
      <c r="VKX12" s="44"/>
      <c r="VKY12" s="44"/>
      <c r="VKZ12" s="44"/>
      <c r="VLA12" s="44"/>
      <c r="VLB12" s="44"/>
      <c r="VLC12" s="44"/>
      <c r="VLD12" s="44"/>
      <c r="VLE12" s="44"/>
      <c r="VLF12" s="44"/>
      <c r="VLG12" s="44"/>
      <c r="VLH12" s="44"/>
      <c r="VLI12" s="44"/>
      <c r="VLJ12" s="44"/>
      <c r="VLK12" s="44"/>
      <c r="VLL12" s="44"/>
      <c r="VLM12" s="44"/>
      <c r="VLN12" s="44"/>
      <c r="VLO12" s="44"/>
      <c r="VLP12" s="44"/>
      <c r="VLQ12" s="44"/>
      <c r="VLR12" s="44"/>
      <c r="VLS12" s="44"/>
      <c r="VLT12" s="44"/>
      <c r="VLU12" s="44"/>
      <c r="VLV12" s="44"/>
      <c r="VLW12" s="44"/>
      <c r="VLX12" s="44"/>
      <c r="VLY12" s="44"/>
      <c r="VLZ12" s="44"/>
      <c r="VMA12" s="44"/>
      <c r="VMB12" s="44"/>
      <c r="VMC12" s="44"/>
      <c r="VMD12" s="44"/>
      <c r="VME12" s="44"/>
      <c r="VMF12" s="44"/>
      <c r="VMG12" s="44"/>
      <c r="VMH12" s="44"/>
      <c r="VMI12" s="44"/>
      <c r="VMJ12" s="44"/>
      <c r="VMK12" s="44"/>
      <c r="VML12" s="44"/>
      <c r="VMM12" s="44"/>
      <c r="VMN12" s="44"/>
      <c r="VMO12" s="44"/>
      <c r="VMP12" s="44"/>
      <c r="VMQ12" s="44"/>
      <c r="VMR12" s="44"/>
      <c r="VMS12" s="44"/>
      <c r="VMT12" s="44"/>
      <c r="VMU12" s="44"/>
      <c r="VMV12" s="44"/>
      <c r="VMW12" s="44"/>
      <c r="VMX12" s="44"/>
      <c r="VMY12" s="44"/>
      <c r="VMZ12" s="44"/>
      <c r="VNA12" s="44"/>
      <c r="VNB12" s="44"/>
      <c r="VNC12" s="44"/>
      <c r="VND12" s="44"/>
      <c r="VNE12" s="44"/>
      <c r="VNF12" s="44"/>
      <c r="VNG12" s="44"/>
      <c r="VNH12" s="44"/>
      <c r="VNI12" s="44"/>
      <c r="VNJ12" s="44"/>
      <c r="VNK12" s="44"/>
      <c r="VNL12" s="44"/>
      <c r="VNM12" s="44"/>
      <c r="VNN12" s="44"/>
      <c r="VNO12" s="44"/>
      <c r="VNP12" s="44"/>
      <c r="VNQ12" s="44"/>
      <c r="VNR12" s="44"/>
      <c r="VNS12" s="44"/>
      <c r="VNT12" s="44"/>
      <c r="VNU12" s="44"/>
      <c r="VNV12" s="44"/>
      <c r="VNW12" s="44"/>
      <c r="VNX12" s="44"/>
      <c r="VNY12" s="44"/>
      <c r="VNZ12" s="44"/>
      <c r="VOA12" s="44"/>
      <c r="VOB12" s="44"/>
      <c r="VOC12" s="44"/>
      <c r="VOD12" s="44"/>
      <c r="VOE12" s="44"/>
      <c r="VOF12" s="44"/>
      <c r="VOG12" s="44"/>
      <c r="VOH12" s="44"/>
      <c r="VOI12" s="44"/>
      <c r="VOJ12" s="44"/>
      <c r="VOK12" s="44"/>
      <c r="VOL12" s="44"/>
      <c r="VOM12" s="44"/>
      <c r="VON12" s="44"/>
      <c r="VOO12" s="44"/>
      <c r="VOP12" s="44"/>
      <c r="VOQ12" s="44"/>
      <c r="VOR12" s="44"/>
      <c r="VOS12" s="44"/>
      <c r="VOT12" s="44"/>
      <c r="VOU12" s="44"/>
      <c r="VOV12" s="44"/>
      <c r="VOW12" s="44"/>
      <c r="VOX12" s="44"/>
      <c r="VOY12" s="44"/>
      <c r="VOZ12" s="44"/>
      <c r="VPA12" s="44"/>
      <c r="VPB12" s="44"/>
      <c r="VPC12" s="44"/>
      <c r="VPD12" s="44"/>
      <c r="VPE12" s="44"/>
      <c r="VPF12" s="44"/>
      <c r="VPG12" s="44"/>
      <c r="VPH12" s="44"/>
      <c r="VPI12" s="44"/>
      <c r="VPJ12" s="44"/>
      <c r="VPK12" s="44"/>
      <c r="VPL12" s="44"/>
      <c r="VPM12" s="44"/>
      <c r="VPN12" s="44"/>
      <c r="VPO12" s="44"/>
      <c r="VPP12" s="44"/>
      <c r="VPQ12" s="44"/>
      <c r="VPR12" s="44"/>
      <c r="VPS12" s="44"/>
      <c r="VPT12" s="44"/>
      <c r="VPU12" s="44"/>
      <c r="VPV12" s="44"/>
      <c r="VPW12" s="44"/>
      <c r="VPX12" s="44"/>
      <c r="VPY12" s="44"/>
      <c r="VPZ12" s="44"/>
      <c r="VQA12" s="44"/>
      <c r="VQB12" s="44"/>
      <c r="VQC12" s="44"/>
      <c r="VQD12" s="44"/>
      <c r="VQE12" s="44"/>
      <c r="VQF12" s="44"/>
      <c r="VQG12" s="44"/>
      <c r="VQH12" s="44"/>
      <c r="VQI12" s="44"/>
      <c r="VQJ12" s="44"/>
      <c r="VQK12" s="44"/>
      <c r="VQL12" s="44"/>
      <c r="VQM12" s="44"/>
      <c r="VQN12" s="44"/>
      <c r="VQO12" s="44"/>
      <c r="VQP12" s="44"/>
      <c r="VQQ12" s="44"/>
      <c r="VQR12" s="44"/>
      <c r="VQS12" s="44"/>
      <c r="VQT12" s="44"/>
      <c r="VQU12" s="44"/>
      <c r="VQV12" s="44"/>
      <c r="VQW12" s="44"/>
      <c r="VQX12" s="44"/>
      <c r="VQY12" s="44"/>
      <c r="VQZ12" s="44"/>
      <c r="VRA12" s="44"/>
      <c r="VRB12" s="44"/>
      <c r="VRC12" s="44"/>
      <c r="VRD12" s="44"/>
      <c r="VRE12" s="44"/>
      <c r="VRF12" s="44"/>
      <c r="VRG12" s="44"/>
      <c r="VRH12" s="44"/>
      <c r="VRI12" s="44"/>
      <c r="VRJ12" s="44"/>
      <c r="VRK12" s="44"/>
      <c r="VRL12" s="44"/>
      <c r="VRM12" s="44"/>
      <c r="VRN12" s="44"/>
      <c r="VRO12" s="44"/>
      <c r="VRP12" s="44"/>
      <c r="VRQ12" s="44"/>
      <c r="VRR12" s="44"/>
      <c r="VRS12" s="44"/>
      <c r="VRT12" s="44"/>
      <c r="VRU12" s="44"/>
      <c r="VRV12" s="44"/>
      <c r="VRW12" s="44"/>
      <c r="VRX12" s="44"/>
      <c r="VRY12" s="44"/>
      <c r="VRZ12" s="44"/>
      <c r="VSA12" s="44"/>
      <c r="VSB12" s="44"/>
      <c r="VSC12" s="44"/>
      <c r="VSD12" s="44"/>
      <c r="VSE12" s="44"/>
      <c r="VSF12" s="44"/>
      <c r="VSG12" s="44"/>
      <c r="VSH12" s="44"/>
      <c r="VSI12" s="44"/>
      <c r="VSJ12" s="44"/>
      <c r="VSK12" s="44"/>
      <c r="VSL12" s="44"/>
      <c r="VSM12" s="44"/>
      <c r="VSN12" s="44"/>
      <c r="VSO12" s="44"/>
      <c r="VSP12" s="44"/>
      <c r="VSQ12" s="44"/>
      <c r="VSR12" s="44"/>
      <c r="VSS12" s="44"/>
      <c r="VST12" s="44"/>
      <c r="VSU12" s="44"/>
      <c r="VSV12" s="44"/>
      <c r="VSW12" s="44"/>
      <c r="VSX12" s="44"/>
      <c r="VSY12" s="44"/>
      <c r="VSZ12" s="44"/>
      <c r="VTA12" s="44"/>
      <c r="VTB12" s="44"/>
      <c r="VTC12" s="44"/>
      <c r="VTD12" s="44"/>
      <c r="VTE12" s="44"/>
      <c r="VTF12" s="44"/>
      <c r="VTG12" s="44"/>
      <c r="VTH12" s="44"/>
      <c r="VTI12" s="44"/>
      <c r="VTJ12" s="44"/>
      <c r="VTK12" s="44"/>
      <c r="VTL12" s="44"/>
      <c r="VTM12" s="44"/>
      <c r="VTN12" s="44"/>
      <c r="VTO12" s="44"/>
      <c r="VTP12" s="44"/>
      <c r="VTQ12" s="44"/>
      <c r="VTR12" s="44"/>
      <c r="VTS12" s="44"/>
      <c r="VTT12" s="44"/>
      <c r="VTU12" s="44"/>
      <c r="VTV12" s="44"/>
      <c r="VTW12" s="44"/>
      <c r="VTX12" s="44"/>
      <c r="VTY12" s="44"/>
      <c r="VTZ12" s="44"/>
      <c r="VUA12" s="44"/>
      <c r="VUB12" s="44"/>
      <c r="VUC12" s="44"/>
      <c r="VUD12" s="44"/>
      <c r="VUE12" s="44"/>
      <c r="VUF12" s="44"/>
      <c r="VUG12" s="44"/>
      <c r="VUH12" s="44"/>
      <c r="VUI12" s="44"/>
      <c r="VUJ12" s="44"/>
      <c r="VUK12" s="44"/>
      <c r="VUL12" s="44"/>
      <c r="VUM12" s="44"/>
      <c r="VUN12" s="44"/>
      <c r="VUO12" s="44"/>
      <c r="VUP12" s="44"/>
      <c r="VUQ12" s="44"/>
      <c r="VUR12" s="44"/>
      <c r="VUS12" s="44"/>
      <c r="VUT12" s="44"/>
      <c r="VUU12" s="44"/>
      <c r="VUV12" s="44"/>
      <c r="VUW12" s="44"/>
      <c r="VUX12" s="44"/>
      <c r="VUY12" s="44"/>
      <c r="VUZ12" s="44"/>
      <c r="VVA12" s="44"/>
      <c r="VVB12" s="44"/>
      <c r="VVC12" s="44"/>
      <c r="VVD12" s="44"/>
      <c r="VVE12" s="44"/>
      <c r="VVF12" s="44"/>
      <c r="VVG12" s="44"/>
      <c r="VVH12" s="44"/>
      <c r="VVI12" s="44"/>
      <c r="VVJ12" s="44"/>
      <c r="VVK12" s="44"/>
      <c r="VVL12" s="44"/>
      <c r="VVM12" s="44"/>
      <c r="VVN12" s="44"/>
      <c r="VVO12" s="44"/>
      <c r="VVP12" s="44"/>
      <c r="VVQ12" s="44"/>
      <c r="VVR12" s="44"/>
      <c r="VVS12" s="44"/>
      <c r="VVT12" s="44"/>
      <c r="VVU12" s="44"/>
      <c r="VVV12" s="44"/>
      <c r="VVW12" s="44"/>
      <c r="VVX12" s="44"/>
      <c r="VVY12" s="44"/>
      <c r="VVZ12" s="44"/>
      <c r="VWA12" s="44"/>
      <c r="VWB12" s="44"/>
      <c r="VWC12" s="44"/>
      <c r="VWD12" s="44"/>
      <c r="VWE12" s="44"/>
      <c r="VWF12" s="44"/>
      <c r="VWG12" s="44"/>
      <c r="VWH12" s="44"/>
      <c r="VWI12" s="44"/>
      <c r="VWJ12" s="44"/>
      <c r="VWK12" s="44"/>
      <c r="VWL12" s="44"/>
      <c r="VWM12" s="44"/>
      <c r="VWN12" s="44"/>
      <c r="VWO12" s="44"/>
      <c r="VWP12" s="44"/>
      <c r="VWQ12" s="44"/>
      <c r="VWR12" s="44"/>
      <c r="VWS12" s="44"/>
      <c r="VWT12" s="44"/>
      <c r="VWU12" s="44"/>
      <c r="VWV12" s="44"/>
      <c r="VWW12" s="44"/>
      <c r="VWX12" s="44"/>
      <c r="VWY12" s="44"/>
      <c r="VWZ12" s="44"/>
      <c r="VXA12" s="44"/>
      <c r="VXB12" s="44"/>
      <c r="VXC12" s="44"/>
      <c r="VXD12" s="44"/>
      <c r="VXE12" s="44"/>
      <c r="VXF12" s="44"/>
      <c r="VXG12" s="44"/>
      <c r="VXH12" s="44"/>
      <c r="VXI12" s="44"/>
      <c r="VXJ12" s="44"/>
      <c r="VXK12" s="44"/>
      <c r="VXL12" s="44"/>
      <c r="VXM12" s="44"/>
      <c r="VXN12" s="44"/>
      <c r="VXO12" s="44"/>
      <c r="VXP12" s="44"/>
      <c r="VXQ12" s="44"/>
      <c r="VXR12" s="44"/>
      <c r="VXS12" s="44"/>
      <c r="VXT12" s="44"/>
      <c r="VXU12" s="44"/>
      <c r="VXV12" s="44"/>
      <c r="VXW12" s="44"/>
      <c r="VXX12" s="44"/>
      <c r="VXY12" s="44"/>
      <c r="VXZ12" s="44"/>
      <c r="VYA12" s="44"/>
      <c r="VYB12" s="44"/>
      <c r="VYC12" s="44"/>
      <c r="VYD12" s="44"/>
      <c r="VYE12" s="44"/>
      <c r="VYF12" s="44"/>
      <c r="VYG12" s="44"/>
      <c r="VYH12" s="44"/>
      <c r="VYI12" s="44"/>
      <c r="VYJ12" s="44"/>
      <c r="VYK12" s="44"/>
      <c r="VYL12" s="44"/>
      <c r="VYM12" s="44"/>
      <c r="VYN12" s="44"/>
      <c r="VYO12" s="44"/>
      <c r="VYP12" s="44"/>
      <c r="VYQ12" s="44"/>
      <c r="VYR12" s="44"/>
      <c r="VYS12" s="44"/>
      <c r="VYT12" s="44"/>
      <c r="VYU12" s="44"/>
      <c r="VYV12" s="44"/>
      <c r="VYW12" s="44"/>
      <c r="VYX12" s="44"/>
      <c r="VYY12" s="44"/>
      <c r="VYZ12" s="44"/>
      <c r="VZA12" s="44"/>
      <c r="VZB12" s="44"/>
      <c r="VZC12" s="44"/>
      <c r="VZD12" s="44"/>
      <c r="VZE12" s="44"/>
      <c r="VZF12" s="44"/>
      <c r="VZG12" s="44"/>
      <c r="VZH12" s="44"/>
      <c r="VZI12" s="44"/>
      <c r="VZJ12" s="44"/>
      <c r="VZK12" s="44"/>
      <c r="VZL12" s="44"/>
      <c r="VZM12" s="44"/>
      <c r="VZN12" s="44"/>
      <c r="VZO12" s="44"/>
      <c r="VZP12" s="44"/>
      <c r="VZQ12" s="44"/>
      <c r="VZR12" s="44"/>
      <c r="VZS12" s="44"/>
      <c r="VZT12" s="44"/>
      <c r="VZU12" s="44"/>
      <c r="VZV12" s="44"/>
      <c r="VZW12" s="44"/>
      <c r="VZX12" s="44"/>
      <c r="VZY12" s="44"/>
      <c r="VZZ12" s="44"/>
      <c r="WAA12" s="44"/>
      <c r="WAB12" s="44"/>
      <c r="WAC12" s="44"/>
      <c r="WAD12" s="44"/>
      <c r="WAE12" s="44"/>
      <c r="WAF12" s="44"/>
      <c r="WAG12" s="44"/>
      <c r="WAH12" s="44"/>
      <c r="WAI12" s="44"/>
      <c r="WAJ12" s="44"/>
      <c r="WAK12" s="44"/>
      <c r="WAL12" s="44"/>
      <c r="WAM12" s="44"/>
      <c r="WAN12" s="44"/>
      <c r="WAO12" s="44"/>
      <c r="WAP12" s="44"/>
      <c r="WAQ12" s="44"/>
      <c r="WAR12" s="44"/>
      <c r="WAS12" s="44"/>
      <c r="WAT12" s="44"/>
      <c r="WAU12" s="44"/>
      <c r="WAV12" s="44"/>
      <c r="WAW12" s="44"/>
      <c r="WAX12" s="44"/>
      <c r="WAY12" s="44"/>
      <c r="WAZ12" s="44"/>
      <c r="WBA12" s="44"/>
      <c r="WBB12" s="44"/>
      <c r="WBC12" s="44"/>
      <c r="WBD12" s="44"/>
      <c r="WBE12" s="44"/>
      <c r="WBF12" s="44"/>
      <c r="WBG12" s="44"/>
      <c r="WBH12" s="44"/>
      <c r="WBI12" s="44"/>
      <c r="WBJ12" s="44"/>
      <c r="WBK12" s="44"/>
      <c r="WBL12" s="44"/>
      <c r="WBM12" s="44"/>
      <c r="WBN12" s="44"/>
      <c r="WBO12" s="44"/>
      <c r="WBP12" s="44"/>
      <c r="WBQ12" s="44"/>
      <c r="WBR12" s="44"/>
      <c r="WBS12" s="44"/>
      <c r="WBT12" s="44"/>
      <c r="WBU12" s="44"/>
      <c r="WBV12" s="44"/>
      <c r="WBW12" s="44"/>
      <c r="WBX12" s="44"/>
      <c r="WBY12" s="44"/>
      <c r="WBZ12" s="44"/>
      <c r="WCA12" s="44"/>
      <c r="WCB12" s="44"/>
      <c r="WCC12" s="44"/>
      <c r="WCD12" s="44"/>
      <c r="WCE12" s="44"/>
      <c r="WCF12" s="44"/>
      <c r="WCG12" s="44"/>
      <c r="WCH12" s="44"/>
      <c r="WCI12" s="44"/>
      <c r="WCJ12" s="44"/>
      <c r="WCK12" s="44"/>
      <c r="WCL12" s="44"/>
      <c r="WCM12" s="44"/>
      <c r="WCN12" s="44"/>
      <c r="WCO12" s="44"/>
      <c r="WCP12" s="44"/>
      <c r="WCQ12" s="44"/>
      <c r="WCR12" s="44"/>
      <c r="WCS12" s="44"/>
      <c r="WCT12" s="44"/>
      <c r="WCU12" s="44"/>
      <c r="WCV12" s="44"/>
      <c r="WCW12" s="44"/>
      <c r="WCX12" s="44"/>
      <c r="WCY12" s="44"/>
      <c r="WCZ12" s="44"/>
      <c r="WDA12" s="44"/>
      <c r="WDB12" s="44"/>
      <c r="WDC12" s="44"/>
      <c r="WDD12" s="44"/>
      <c r="WDE12" s="44"/>
      <c r="WDF12" s="44"/>
      <c r="WDG12" s="44"/>
      <c r="WDH12" s="44"/>
      <c r="WDI12" s="44"/>
      <c r="WDJ12" s="44"/>
      <c r="WDK12" s="44"/>
      <c r="WDL12" s="44"/>
      <c r="WDM12" s="44"/>
      <c r="WDN12" s="44"/>
      <c r="WDO12" s="44"/>
      <c r="WDP12" s="44"/>
      <c r="WDQ12" s="44"/>
      <c r="WDR12" s="44"/>
      <c r="WDS12" s="44"/>
      <c r="WDT12" s="44"/>
      <c r="WDU12" s="44"/>
      <c r="WDV12" s="44"/>
      <c r="WDW12" s="44"/>
      <c r="WDX12" s="44"/>
      <c r="WDY12" s="44"/>
      <c r="WDZ12" s="44"/>
      <c r="WEA12" s="44"/>
      <c r="WEB12" s="44"/>
      <c r="WEC12" s="44"/>
      <c r="WED12" s="44"/>
      <c r="WEE12" s="44"/>
      <c r="WEF12" s="44"/>
      <c r="WEG12" s="44"/>
      <c r="WEH12" s="44"/>
      <c r="WEI12" s="44"/>
      <c r="WEJ12" s="44"/>
      <c r="WEK12" s="44"/>
      <c r="WEL12" s="44"/>
      <c r="WEM12" s="44"/>
      <c r="WEN12" s="44"/>
      <c r="WEO12" s="44"/>
      <c r="WEP12" s="44"/>
      <c r="WEQ12" s="44"/>
      <c r="WER12" s="44"/>
      <c r="WES12" s="44"/>
      <c r="WET12" s="44"/>
      <c r="WEU12" s="44"/>
      <c r="WEV12" s="44"/>
      <c r="WEW12" s="44"/>
      <c r="WEX12" s="44"/>
      <c r="WEY12" s="44"/>
      <c r="WEZ12" s="44"/>
      <c r="WFA12" s="44"/>
      <c r="WFB12" s="44"/>
      <c r="WFC12" s="44"/>
      <c r="WFD12" s="44"/>
      <c r="WFE12" s="44"/>
      <c r="WFF12" s="44"/>
      <c r="WFG12" s="44"/>
      <c r="WFH12" s="44"/>
      <c r="WFI12" s="44"/>
      <c r="WFJ12" s="44"/>
      <c r="WFK12" s="44"/>
      <c r="WFL12" s="44"/>
      <c r="WFM12" s="44"/>
      <c r="WFN12" s="44"/>
      <c r="WFO12" s="44"/>
      <c r="WFP12" s="44"/>
      <c r="WFQ12" s="44"/>
      <c r="WFR12" s="44"/>
      <c r="WFS12" s="44"/>
      <c r="WFT12" s="44"/>
      <c r="WFU12" s="44"/>
      <c r="WFV12" s="44"/>
      <c r="WFW12" s="44"/>
      <c r="WFX12" s="44"/>
      <c r="WFY12" s="44"/>
      <c r="WFZ12" s="44"/>
      <c r="WGA12" s="44"/>
      <c r="WGB12" s="44"/>
      <c r="WGC12" s="44"/>
      <c r="WGD12" s="44"/>
      <c r="WGE12" s="44"/>
      <c r="WGF12" s="44"/>
      <c r="WGG12" s="44"/>
      <c r="WGH12" s="44"/>
      <c r="WGI12" s="44"/>
      <c r="WGJ12" s="44"/>
      <c r="WGK12" s="44"/>
      <c r="WGL12" s="44"/>
      <c r="WGM12" s="44"/>
      <c r="WGN12" s="44"/>
      <c r="WGO12" s="44"/>
      <c r="WGP12" s="44"/>
      <c r="WGQ12" s="44"/>
      <c r="WGR12" s="44"/>
      <c r="WGS12" s="44"/>
      <c r="WGT12" s="44"/>
      <c r="WGU12" s="44"/>
      <c r="WGV12" s="44"/>
      <c r="WGW12" s="44"/>
      <c r="WGX12" s="44"/>
      <c r="WGY12" s="44"/>
      <c r="WGZ12" s="44"/>
      <c r="WHA12" s="44"/>
      <c r="WHB12" s="44"/>
      <c r="WHC12" s="44"/>
      <c r="WHD12" s="44"/>
      <c r="WHE12" s="44"/>
      <c r="WHF12" s="44"/>
      <c r="WHG12" s="44"/>
      <c r="WHH12" s="44"/>
      <c r="WHI12" s="44"/>
      <c r="WHJ12" s="44"/>
      <c r="WHK12" s="44"/>
      <c r="WHL12" s="44"/>
      <c r="WHM12" s="44"/>
      <c r="WHN12" s="44"/>
      <c r="WHO12" s="44"/>
      <c r="WHP12" s="44"/>
      <c r="WHQ12" s="44"/>
      <c r="WHR12" s="44"/>
      <c r="WHS12" s="44"/>
      <c r="WHT12" s="44"/>
      <c r="WHU12" s="44"/>
      <c r="WHV12" s="44"/>
      <c r="WHW12" s="44"/>
      <c r="WHX12" s="44"/>
      <c r="WHY12" s="44"/>
      <c r="WHZ12" s="44"/>
      <c r="WIA12" s="44"/>
      <c r="WIB12" s="44"/>
      <c r="WIC12" s="44"/>
      <c r="WID12" s="44"/>
      <c r="WIE12" s="44"/>
      <c r="WIF12" s="44"/>
      <c r="WIG12" s="44"/>
      <c r="WIH12" s="44"/>
      <c r="WII12" s="44"/>
      <c r="WIJ12" s="44"/>
      <c r="WIK12" s="44"/>
      <c r="WIL12" s="44"/>
      <c r="WIM12" s="44"/>
      <c r="WIN12" s="44"/>
      <c r="WIO12" s="44"/>
      <c r="WIP12" s="44"/>
      <c r="WIQ12" s="44"/>
      <c r="WIR12" s="44"/>
      <c r="WIS12" s="44"/>
      <c r="WIT12" s="44"/>
      <c r="WIU12" s="44"/>
      <c r="WIV12" s="44"/>
      <c r="WIW12" s="44"/>
      <c r="WIX12" s="44"/>
      <c r="WIY12" s="44"/>
      <c r="WIZ12" s="44"/>
      <c r="WJA12" s="44"/>
      <c r="WJB12" s="44"/>
      <c r="WJC12" s="44"/>
      <c r="WJD12" s="44"/>
      <c r="WJE12" s="44"/>
      <c r="WJF12" s="44"/>
      <c r="WJG12" s="44"/>
      <c r="WJH12" s="44"/>
      <c r="WJI12" s="44"/>
      <c r="WJJ12" s="44"/>
      <c r="WJK12" s="44"/>
      <c r="WJL12" s="44"/>
      <c r="WJM12" s="44"/>
      <c r="WJN12" s="44"/>
      <c r="WJO12" s="44"/>
      <c r="WJP12" s="44"/>
      <c r="WJQ12" s="44"/>
      <c r="WJR12" s="44"/>
      <c r="WJS12" s="44"/>
      <c r="WJT12" s="44"/>
      <c r="WJU12" s="44"/>
      <c r="WJV12" s="44"/>
      <c r="WJW12" s="44"/>
      <c r="WJX12" s="44"/>
      <c r="WJY12" s="44"/>
      <c r="WJZ12" s="44"/>
      <c r="WKA12" s="44"/>
      <c r="WKB12" s="44"/>
      <c r="WKC12" s="44"/>
      <c r="WKD12" s="44"/>
      <c r="WKE12" s="44"/>
      <c r="WKF12" s="44"/>
      <c r="WKG12" s="44"/>
      <c r="WKH12" s="44"/>
      <c r="WKI12" s="44"/>
      <c r="WKJ12" s="44"/>
      <c r="WKK12" s="44"/>
      <c r="WKL12" s="44"/>
      <c r="WKM12" s="44"/>
      <c r="WKN12" s="44"/>
      <c r="WKO12" s="44"/>
      <c r="WKP12" s="44"/>
      <c r="WKQ12" s="44"/>
      <c r="WKR12" s="44"/>
      <c r="WKS12" s="44"/>
      <c r="WKT12" s="44"/>
      <c r="WKU12" s="44"/>
      <c r="WKV12" s="44"/>
      <c r="WKW12" s="44"/>
      <c r="WKX12" s="44"/>
      <c r="WKY12" s="44"/>
      <c r="WKZ12" s="44"/>
      <c r="WLA12" s="44"/>
      <c r="WLB12" s="44"/>
      <c r="WLC12" s="44"/>
      <c r="WLD12" s="44"/>
      <c r="WLE12" s="44"/>
      <c r="WLF12" s="44"/>
      <c r="WLG12" s="44"/>
      <c r="WLH12" s="44"/>
      <c r="WLI12" s="44"/>
      <c r="WLJ12" s="44"/>
      <c r="WLK12" s="44"/>
      <c r="WLL12" s="44"/>
      <c r="WLM12" s="44"/>
      <c r="WLN12" s="44"/>
      <c r="WLO12" s="44"/>
      <c r="WLP12" s="44"/>
      <c r="WLQ12" s="44"/>
      <c r="WLR12" s="44"/>
      <c r="WLS12" s="44"/>
      <c r="WLT12" s="44"/>
      <c r="WLU12" s="44"/>
      <c r="WLV12" s="44"/>
      <c r="WLW12" s="44"/>
      <c r="WLX12" s="44"/>
      <c r="WLY12" s="44"/>
      <c r="WLZ12" s="44"/>
      <c r="WMA12" s="44"/>
      <c r="WMB12" s="44"/>
      <c r="WMC12" s="44"/>
      <c r="WMD12" s="44"/>
      <c r="WME12" s="44"/>
      <c r="WMF12" s="44"/>
      <c r="WMG12" s="44"/>
      <c r="WMH12" s="44"/>
      <c r="WMI12" s="44"/>
      <c r="WMJ12" s="44"/>
      <c r="WMK12" s="44"/>
      <c r="WML12" s="44"/>
      <c r="WMM12" s="44"/>
      <c r="WMN12" s="44"/>
      <c r="WMO12" s="44"/>
      <c r="WMP12" s="44"/>
      <c r="WMQ12" s="44"/>
      <c r="WMR12" s="44"/>
      <c r="WMS12" s="44"/>
      <c r="WMT12" s="44"/>
      <c r="WMU12" s="44"/>
      <c r="WMV12" s="44"/>
      <c r="WMW12" s="44"/>
      <c r="WMX12" s="44"/>
      <c r="WMY12" s="44"/>
      <c r="WMZ12" s="44"/>
      <c r="WNA12" s="44"/>
      <c r="WNB12" s="44"/>
      <c r="WNC12" s="44"/>
      <c r="WND12" s="44"/>
      <c r="WNE12" s="44"/>
      <c r="WNF12" s="44"/>
      <c r="WNG12" s="44"/>
      <c r="WNH12" s="44"/>
      <c r="WNI12" s="44"/>
      <c r="WNJ12" s="44"/>
      <c r="WNK12" s="44"/>
      <c r="WNL12" s="44"/>
      <c r="WNM12" s="44"/>
      <c r="WNN12" s="44"/>
      <c r="WNO12" s="44"/>
      <c r="WNP12" s="44"/>
      <c r="WNQ12" s="44"/>
      <c r="WNR12" s="44"/>
      <c r="WNS12" s="44"/>
      <c r="WNT12" s="44"/>
      <c r="WNU12" s="44"/>
      <c r="WNV12" s="44"/>
      <c r="WNW12" s="44"/>
      <c r="WNX12" s="44"/>
      <c r="WNY12" s="44"/>
      <c r="WNZ12" s="44"/>
      <c r="WOA12" s="44"/>
      <c r="WOB12" s="44"/>
      <c r="WOC12" s="44"/>
      <c r="WOD12" s="44"/>
      <c r="WOE12" s="44"/>
      <c r="WOF12" s="44"/>
      <c r="WOG12" s="44"/>
      <c r="WOH12" s="44"/>
      <c r="WOI12" s="44"/>
      <c r="WOJ12" s="44"/>
      <c r="WOK12" s="44"/>
      <c r="WOL12" s="44"/>
      <c r="WOM12" s="44"/>
      <c r="WON12" s="44"/>
      <c r="WOO12" s="44"/>
      <c r="WOP12" s="44"/>
      <c r="WOQ12" s="44"/>
      <c r="WOR12" s="44"/>
      <c r="WOS12" s="44"/>
      <c r="WOT12" s="44"/>
      <c r="WOU12" s="44"/>
      <c r="WOV12" s="44"/>
      <c r="WOW12" s="44"/>
      <c r="WOX12" s="44"/>
      <c r="WOY12" s="44"/>
      <c r="WOZ12" s="44"/>
      <c r="WPA12" s="44"/>
      <c r="WPB12" s="44"/>
      <c r="WPC12" s="44"/>
      <c r="WPD12" s="44"/>
      <c r="WPE12" s="44"/>
      <c r="WPF12" s="44"/>
      <c r="WPG12" s="44"/>
      <c r="WPH12" s="44"/>
      <c r="WPI12" s="44"/>
      <c r="WPJ12" s="44"/>
      <c r="WPK12" s="44"/>
      <c r="WPL12" s="44"/>
      <c r="WPM12" s="44"/>
      <c r="WPN12" s="44"/>
      <c r="WPO12" s="44"/>
      <c r="WPP12" s="44"/>
      <c r="WPQ12" s="44"/>
      <c r="WPR12" s="44"/>
      <c r="WPS12" s="44"/>
      <c r="WPT12" s="44"/>
      <c r="WPU12" s="44"/>
      <c r="WPV12" s="44"/>
      <c r="WPW12" s="44"/>
      <c r="WPX12" s="44"/>
      <c r="WPY12" s="44"/>
      <c r="WPZ12" s="44"/>
      <c r="WQA12" s="44"/>
      <c r="WQB12" s="44"/>
      <c r="WQC12" s="44"/>
      <c r="WQD12" s="44"/>
      <c r="WQE12" s="44"/>
      <c r="WQF12" s="44"/>
      <c r="WQG12" s="44"/>
      <c r="WQH12" s="44"/>
      <c r="WQI12" s="44"/>
      <c r="WQJ12" s="44"/>
      <c r="WQK12" s="44"/>
      <c r="WQL12" s="44"/>
      <c r="WQM12" s="44"/>
      <c r="WQN12" s="44"/>
      <c r="WQO12" s="44"/>
      <c r="WQP12" s="44"/>
      <c r="WQQ12" s="44"/>
      <c r="WQR12" s="44"/>
      <c r="WQS12" s="44"/>
      <c r="WQT12" s="44"/>
      <c r="WQU12" s="44"/>
      <c r="WQV12" s="44"/>
      <c r="WQW12" s="44"/>
      <c r="WQX12" s="44"/>
      <c r="WQY12" s="44"/>
      <c r="WQZ12" s="44"/>
      <c r="WRA12" s="44"/>
      <c r="WRB12" s="44"/>
      <c r="WRC12" s="44"/>
      <c r="WRD12" s="44"/>
      <c r="WRE12" s="44"/>
      <c r="WRF12" s="44"/>
      <c r="WRG12" s="44"/>
      <c r="WRH12" s="44"/>
      <c r="WRI12" s="44"/>
      <c r="WRJ12" s="44"/>
      <c r="WRK12" s="44"/>
      <c r="WRL12" s="44"/>
      <c r="WRM12" s="44"/>
      <c r="WRN12" s="44"/>
      <c r="WRO12" s="44"/>
      <c r="WRP12" s="44"/>
      <c r="WRQ12" s="44"/>
      <c r="WRR12" s="44"/>
      <c r="WRS12" s="44"/>
      <c r="WRT12" s="44"/>
      <c r="WRU12" s="44"/>
      <c r="WRV12" s="44"/>
      <c r="WRW12" s="44"/>
      <c r="WRX12" s="44"/>
      <c r="WRY12" s="44"/>
      <c r="WRZ12" s="44"/>
      <c r="WSA12" s="44"/>
      <c r="WSB12" s="44"/>
      <c r="WSC12" s="44"/>
      <c r="WSD12" s="44"/>
      <c r="WSE12" s="44"/>
      <c r="WSF12" s="44"/>
      <c r="WSG12" s="44"/>
      <c r="WSH12" s="44"/>
      <c r="WSI12" s="44"/>
      <c r="WSJ12" s="44"/>
      <c r="WSK12" s="44"/>
      <c r="WSL12" s="44"/>
      <c r="WSM12" s="44"/>
      <c r="WSN12" s="44"/>
      <c r="WSO12" s="44"/>
      <c r="WSP12" s="44"/>
      <c r="WSQ12" s="44"/>
      <c r="WSR12" s="44"/>
      <c r="WSS12" s="44"/>
      <c r="WST12" s="44"/>
      <c r="WSU12" s="44"/>
      <c r="WSV12" s="44"/>
      <c r="WSW12" s="44"/>
      <c r="WSX12" s="44"/>
      <c r="WSY12" s="44"/>
      <c r="WSZ12" s="44"/>
      <c r="WTA12" s="44"/>
      <c r="WTB12" s="44"/>
      <c r="WTC12" s="44"/>
      <c r="WTD12" s="44"/>
      <c r="WTE12" s="44"/>
      <c r="WTF12" s="44"/>
      <c r="WTG12" s="44"/>
      <c r="WTH12" s="44"/>
      <c r="WTI12" s="44"/>
      <c r="WTJ12" s="44"/>
      <c r="WTK12" s="44"/>
      <c r="WTL12" s="44"/>
      <c r="WTM12" s="44"/>
      <c r="WTN12" s="44"/>
      <c r="WTO12" s="44"/>
      <c r="WTP12" s="44"/>
      <c r="WTQ12" s="44"/>
      <c r="WTR12" s="44"/>
      <c r="WTS12" s="44"/>
      <c r="WTT12" s="44"/>
      <c r="WTU12" s="44"/>
      <c r="WTV12" s="44"/>
      <c r="WTW12" s="44"/>
      <c r="WTX12" s="44"/>
      <c r="WTY12" s="44"/>
      <c r="WTZ12" s="44"/>
      <c r="WUA12" s="44"/>
      <c r="WUB12" s="44"/>
      <c r="WUC12" s="44"/>
      <c r="WUD12" s="44"/>
      <c r="WUE12" s="44"/>
      <c r="WUF12" s="44"/>
      <c r="WUG12" s="44"/>
      <c r="WUH12" s="44"/>
      <c r="WUI12" s="44"/>
      <c r="WUJ12" s="44"/>
      <c r="WUK12" s="44"/>
      <c r="WUL12" s="44"/>
      <c r="WUM12" s="44"/>
      <c r="WUN12" s="44"/>
      <c r="WUO12" s="44"/>
      <c r="WUP12" s="44"/>
      <c r="WUQ12" s="44"/>
      <c r="WUR12" s="44"/>
      <c r="WUS12" s="44"/>
      <c r="WUT12" s="44"/>
      <c r="WUU12" s="44"/>
      <c r="WUV12" s="44"/>
      <c r="WUW12" s="44"/>
      <c r="WUX12" s="44"/>
      <c r="WUY12" s="44"/>
      <c r="WUZ12" s="44"/>
      <c r="WVA12" s="44"/>
      <c r="WVB12" s="44"/>
      <c r="WVC12" s="44"/>
      <c r="WVD12" s="44"/>
      <c r="WVE12" s="44"/>
      <c r="WVF12" s="44"/>
      <c r="WVG12" s="44"/>
      <c r="WVH12" s="44"/>
      <c r="WVI12" s="44"/>
      <c r="WVJ12" s="44"/>
      <c r="WVK12" s="44"/>
      <c r="WVL12" s="44"/>
      <c r="WVM12" s="44"/>
      <c r="WVN12" s="44"/>
      <c r="WVO12" s="44"/>
      <c r="WVP12" s="44"/>
      <c r="WVQ12" s="44"/>
      <c r="WVR12" s="44"/>
      <c r="WVS12" s="44"/>
      <c r="WVT12" s="44"/>
      <c r="WVU12" s="44"/>
      <c r="WVV12" s="44"/>
      <c r="WVW12" s="44"/>
      <c r="WVX12" s="44"/>
      <c r="WVY12" s="44"/>
      <c r="WVZ12" s="44"/>
      <c r="WWA12" s="44"/>
      <c r="WWB12" s="44"/>
      <c r="WWC12" s="44"/>
      <c r="WWD12" s="44"/>
      <c r="WWE12" s="44"/>
      <c r="WWF12" s="44"/>
      <c r="WWG12" s="44"/>
      <c r="WWH12" s="44"/>
      <c r="WWI12" s="44"/>
      <c r="WWJ12" s="44"/>
      <c r="WWK12" s="44"/>
      <c r="WWL12" s="44"/>
      <c r="WWM12" s="44"/>
      <c r="WWN12" s="44"/>
      <c r="WWO12" s="44"/>
      <c r="WWP12" s="44"/>
      <c r="WWQ12" s="44"/>
      <c r="WWR12" s="44"/>
      <c r="WWS12" s="44"/>
      <c r="WWT12" s="44"/>
      <c r="WWU12" s="44"/>
      <c r="WWV12" s="44"/>
      <c r="WWW12" s="44"/>
      <c r="WWX12" s="44"/>
      <c r="WWY12" s="44"/>
      <c r="WWZ12" s="44"/>
      <c r="WXA12" s="44"/>
      <c r="WXB12" s="44"/>
      <c r="WXC12" s="44"/>
      <c r="WXD12" s="44"/>
      <c r="WXE12" s="44"/>
      <c r="WXF12" s="44"/>
      <c r="WXG12" s="44"/>
      <c r="WXH12" s="44"/>
      <c r="WXI12" s="44"/>
      <c r="WXJ12" s="44"/>
      <c r="WXK12" s="44"/>
      <c r="WXL12" s="44"/>
      <c r="WXM12" s="44"/>
      <c r="WXN12" s="44"/>
      <c r="WXO12" s="44"/>
      <c r="WXP12" s="44"/>
      <c r="WXQ12" s="44"/>
      <c r="WXR12" s="44"/>
      <c r="WXS12" s="44"/>
      <c r="WXT12" s="44"/>
      <c r="WXU12" s="44"/>
      <c r="WXV12" s="44"/>
      <c r="WXW12" s="44"/>
      <c r="WXX12" s="44"/>
      <c r="WXY12" s="44"/>
      <c r="WXZ12" s="44"/>
      <c r="WYA12" s="44"/>
      <c r="WYB12" s="44"/>
      <c r="WYC12" s="44"/>
      <c r="WYD12" s="44"/>
      <c r="WYE12" s="44"/>
      <c r="WYF12" s="44"/>
      <c r="WYG12" s="44"/>
      <c r="WYH12" s="44"/>
      <c r="WYI12" s="44"/>
      <c r="WYJ12" s="44"/>
      <c r="WYK12" s="44"/>
      <c r="WYL12" s="44"/>
      <c r="WYM12" s="44"/>
      <c r="WYN12" s="44"/>
      <c r="WYO12" s="44"/>
      <c r="WYP12" s="44"/>
      <c r="WYQ12" s="44"/>
      <c r="WYR12" s="44"/>
      <c r="WYS12" s="44"/>
      <c r="WYT12" s="44"/>
      <c r="WYU12" s="44"/>
      <c r="WYV12" s="44"/>
      <c r="WYW12" s="44"/>
      <c r="WYX12" s="44"/>
      <c r="WYY12" s="44"/>
      <c r="WYZ12" s="44"/>
      <c r="WZA12" s="44"/>
      <c r="WZB12" s="44"/>
      <c r="WZC12" s="44"/>
      <c r="WZD12" s="44"/>
      <c r="WZE12" s="44"/>
      <c r="WZF12" s="44"/>
      <c r="WZG12" s="44"/>
      <c r="WZH12" s="44"/>
      <c r="WZI12" s="44"/>
      <c r="WZJ12" s="44"/>
      <c r="WZK12" s="44"/>
      <c r="WZL12" s="44"/>
      <c r="WZM12" s="44"/>
      <c r="WZN12" s="44"/>
      <c r="WZO12" s="44"/>
      <c r="WZP12" s="44"/>
      <c r="WZQ12" s="44"/>
      <c r="WZR12" s="44"/>
      <c r="WZS12" s="44"/>
      <c r="WZT12" s="44"/>
      <c r="WZU12" s="44"/>
      <c r="WZV12" s="44"/>
      <c r="WZW12" s="44"/>
      <c r="WZX12" s="44"/>
      <c r="WZY12" s="44"/>
      <c r="WZZ12" s="44"/>
      <c r="XAA12" s="44"/>
      <c r="XAB12" s="44"/>
      <c r="XAC12" s="44"/>
      <c r="XAD12" s="44"/>
      <c r="XAE12" s="44"/>
      <c r="XAF12" s="44"/>
      <c r="XAG12" s="44"/>
      <c r="XAH12" s="44"/>
      <c r="XAI12" s="44"/>
      <c r="XAJ12" s="44"/>
      <c r="XAK12" s="44"/>
      <c r="XAL12" s="44"/>
      <c r="XAM12" s="44"/>
      <c r="XAN12" s="44"/>
      <c r="XAO12" s="44"/>
      <c r="XAP12" s="44"/>
      <c r="XAQ12" s="44"/>
      <c r="XAR12" s="44"/>
      <c r="XAS12" s="44"/>
      <c r="XAT12" s="44"/>
      <c r="XAU12" s="44"/>
      <c r="XAV12" s="44"/>
      <c r="XAW12" s="44"/>
      <c r="XAX12" s="44"/>
      <c r="XAY12" s="44"/>
      <c r="XAZ12" s="44"/>
      <c r="XBA12" s="44"/>
      <c r="XBB12" s="44"/>
      <c r="XBC12" s="44"/>
      <c r="XBD12" s="44"/>
      <c r="XBE12" s="44"/>
      <c r="XBF12" s="44"/>
      <c r="XBG12" s="44"/>
      <c r="XBH12" s="44"/>
      <c r="XBI12" s="44"/>
      <c r="XBJ12" s="44"/>
      <c r="XBK12" s="44"/>
      <c r="XBL12" s="44"/>
      <c r="XBM12" s="44"/>
      <c r="XBN12" s="44"/>
      <c r="XBO12" s="44"/>
      <c r="XBP12" s="44"/>
      <c r="XBQ12" s="44"/>
      <c r="XBR12" s="44"/>
      <c r="XBS12" s="44"/>
      <c r="XBT12" s="44"/>
      <c r="XBU12" s="44"/>
      <c r="XBV12" s="44"/>
      <c r="XBW12" s="44"/>
      <c r="XBX12" s="44"/>
      <c r="XBY12" s="44"/>
      <c r="XBZ12" s="44"/>
      <c r="XCA12" s="44"/>
      <c r="XCB12" s="44"/>
      <c r="XCC12" s="44"/>
      <c r="XCD12" s="44"/>
      <c r="XCE12" s="44"/>
      <c r="XCF12" s="44"/>
      <c r="XCG12" s="44"/>
      <c r="XCH12" s="44"/>
      <c r="XCI12" s="44"/>
      <c r="XCJ12" s="44"/>
      <c r="XCK12" s="44"/>
      <c r="XCL12" s="44"/>
      <c r="XCM12" s="44"/>
      <c r="XCN12" s="44"/>
      <c r="XCO12" s="44"/>
      <c r="XCP12" s="44"/>
      <c r="XCQ12" s="44"/>
      <c r="XCR12" s="44"/>
      <c r="XCS12" s="44"/>
      <c r="XCT12" s="44"/>
      <c r="XCU12" s="44"/>
      <c r="XCV12" s="44"/>
      <c r="XCW12" s="44"/>
      <c r="XCX12" s="44"/>
      <c r="XCY12" s="44"/>
      <c r="XCZ12" s="44"/>
      <c r="XDA12" s="44"/>
      <c r="XDB12" s="44"/>
      <c r="XDC12" s="44"/>
      <c r="XDD12" s="44"/>
      <c r="XDE12" s="44"/>
      <c r="XDF12" s="44"/>
      <c r="XDG12" s="44"/>
      <c r="XDH12" s="44"/>
      <c r="XDI12" s="44"/>
      <c r="XDJ12" s="44"/>
      <c r="XDK12" s="44"/>
      <c r="XDL12" s="44"/>
      <c r="XDM12" s="44"/>
      <c r="XDN12" s="44"/>
      <c r="XDO12" s="44"/>
      <c r="XDP12" s="44"/>
      <c r="XDQ12" s="44"/>
      <c r="XDR12" s="44"/>
      <c r="XDS12" s="44"/>
      <c r="XDT12" s="44"/>
      <c r="XDU12" s="44"/>
      <c r="XDV12" s="44"/>
      <c r="XDW12" s="44"/>
      <c r="XDX12" s="44"/>
      <c r="XDY12" s="44"/>
      <c r="XDZ12" s="44"/>
      <c r="XEA12" s="44"/>
      <c r="XEB12" s="44"/>
      <c r="XEC12" s="44"/>
      <c r="XED12" s="44"/>
      <c r="XEE12" s="44"/>
      <c r="XEF12" s="44"/>
      <c r="XEG12" s="44"/>
      <c r="XEH12" s="44"/>
      <c r="XEI12" s="44"/>
      <c r="XEJ12" s="44"/>
      <c r="XEK12" s="44"/>
      <c r="XEL12" s="44"/>
      <c r="XEM12" s="44"/>
      <c r="XEN12" s="44"/>
      <c r="XEO12" s="44"/>
      <c r="XEP12" s="44"/>
      <c r="XEQ12" s="44"/>
      <c r="XER12" s="44"/>
      <c r="XES12" s="44"/>
      <c r="XET12" s="44"/>
      <c r="XEU12" s="44"/>
      <c r="XEV12" s="44"/>
      <c r="XEW12" s="44"/>
      <c r="XEX12" s="44"/>
      <c r="XEY12" s="44"/>
      <c r="XEZ12" s="44"/>
      <c r="XFA12" s="44"/>
      <c r="XFB12" s="44"/>
      <c r="XFC12" s="44"/>
    </row>
    <row r="13" spans="1:16383" ht="50.1" customHeight="1" thickBot="1">
      <c r="A13" s="167" t="s">
        <v>190</v>
      </c>
      <c r="B13" s="96" t="s">
        <v>191</v>
      </c>
      <c r="C13" s="84" t="s">
        <v>192</v>
      </c>
      <c r="D13" s="100">
        <v>1</v>
      </c>
      <c r="E13" s="393"/>
      <c r="F13" s="78"/>
      <c r="G13" s="145" t="str">
        <f>IF(ISBLANK(H13), "Enter Text - Provide details of how the material is recovered and used", H13)</f>
        <v>Enter Text - Provide details of how the material is recovered and used</v>
      </c>
      <c r="H13" s="164"/>
      <c r="I13" s="42" t="str">
        <f t="shared" si="0"/>
        <v/>
      </c>
      <c r="J13" s="165">
        <f t="shared" si="1"/>
        <v>0</v>
      </c>
      <c r="K13" s="166"/>
      <c r="L13" s="65"/>
      <c r="M13" s="65"/>
    </row>
    <row r="14" spans="1:16383" s="15" customFormat="1" ht="50.1" customHeight="1" thickBot="1">
      <c r="A14" s="480" t="s">
        <v>193</v>
      </c>
      <c r="B14" s="481"/>
      <c r="C14" s="481"/>
      <c r="D14" s="481"/>
      <c r="E14" s="481"/>
      <c r="F14" s="481"/>
      <c r="G14" s="481"/>
      <c r="H14" s="481"/>
      <c r="I14" s="481"/>
      <c r="J14" s="482"/>
      <c r="K14" s="109"/>
      <c r="L14" s="168"/>
      <c r="M14" s="168"/>
    </row>
    <row r="15" spans="1:16383" ht="56.25" customHeight="1">
      <c r="A15" s="161" t="s">
        <v>194</v>
      </c>
      <c r="B15" s="67" t="s">
        <v>195</v>
      </c>
      <c r="C15" s="169" t="s">
        <v>196</v>
      </c>
      <c r="D15" s="69">
        <v>1</v>
      </c>
      <c r="E15" s="70"/>
      <c r="F15" s="71"/>
      <c r="G15" s="145" t="str">
        <f>IF(ISBLANK(H15), "Enter Text - Summarise findings and share copy of assessment", H15)</f>
        <v>Enter Text - Summarise findings and share copy of assessment</v>
      </c>
      <c r="H15" s="79"/>
      <c r="I15" s="17" t="str">
        <f t="shared" ref="I15:I23" si="2">IF(OR(E15="No",AND(NOT(ISBLANK(E15)),NOT(ISBLANK(H15)))),"P","")</f>
        <v/>
      </c>
      <c r="J15" s="74">
        <f t="shared" ref="J15:J18" si="3">IF(OR(E15="No",ISBLANK(E15)), 0, 1)</f>
        <v>0</v>
      </c>
      <c r="K15" s="170"/>
      <c r="L15" s="65"/>
      <c r="M15" s="65"/>
    </row>
    <row r="16" spans="1:16383" ht="50.1" customHeight="1">
      <c r="A16" s="163" t="s">
        <v>197</v>
      </c>
      <c r="B16" s="75" t="s">
        <v>198</v>
      </c>
      <c r="C16" s="76" t="s">
        <v>199</v>
      </c>
      <c r="D16" s="69">
        <v>1</v>
      </c>
      <c r="E16" s="70"/>
      <c r="F16" s="78"/>
      <c r="G16" s="145" t="str">
        <f>IF(ISBLANK(H16), "Enter Text - Share score from assessment and supporting information ", H16)</f>
        <v xml:space="preserve">Enter Text - Share score from assessment and supporting information </v>
      </c>
      <c r="H16" s="79"/>
      <c r="I16" s="17" t="str">
        <f>IF(OR(E16="No",AND(NOT(ISBLANK(E16)),NOT(ISBLANK(H16)))),"P","")</f>
        <v/>
      </c>
      <c r="J16" s="80">
        <f>IF(OR(E16="No",ISBLANK(E16)), 0, 1)</f>
        <v>0</v>
      </c>
      <c r="K16" s="170"/>
      <c r="L16" s="65"/>
      <c r="M16" s="65"/>
      <c r="Q16" s="9"/>
    </row>
    <row r="17" spans="1:13" ht="50.1" customHeight="1">
      <c r="A17" s="163" t="s">
        <v>200</v>
      </c>
      <c r="B17" s="75" t="s">
        <v>201</v>
      </c>
      <c r="C17" s="76" t="s">
        <v>202</v>
      </c>
      <c r="D17" s="69">
        <v>1</v>
      </c>
      <c r="E17" s="70"/>
      <c r="F17" s="78"/>
      <c r="G17" s="145" t="str">
        <f>IF(ISBLANK(H17), "Enter Text - Explain how you have participated in water stewardship", H17)</f>
        <v>Enter Text - Explain how you have participated in water stewardship</v>
      </c>
      <c r="H17" s="79"/>
      <c r="I17" s="17" t="str">
        <f>IF(OR(E17="No",E17="N/A - not stressed area",AND(NOT(ISBLANK(E17)),NOT(ISBLANK(H17)))),"P","")</f>
        <v/>
      </c>
      <c r="J17" s="80">
        <f t="shared" si="3"/>
        <v>0</v>
      </c>
      <c r="K17" s="109"/>
      <c r="L17" s="65"/>
      <c r="M17" s="65"/>
    </row>
    <row r="18" spans="1:13" ht="50.1" customHeight="1" thickBot="1">
      <c r="A18" s="171" t="s">
        <v>203</v>
      </c>
      <c r="B18" s="83" t="s">
        <v>204</v>
      </c>
      <c r="C18" s="84" t="s">
        <v>205</v>
      </c>
      <c r="D18" s="85">
        <v>1</v>
      </c>
      <c r="E18" s="142"/>
      <c r="F18" s="87"/>
      <c r="G18" s="145" t="str">
        <f>IF(ISBLANK(H18), "Enter Text - Provide detail of your work with suppliers on this", H18)</f>
        <v>Enter Text - Provide detail of your work with suppliers on this</v>
      </c>
      <c r="H18" s="79"/>
      <c r="I18" s="17" t="str">
        <f t="shared" si="2"/>
        <v/>
      </c>
      <c r="J18" s="89">
        <f t="shared" si="3"/>
        <v>0</v>
      </c>
      <c r="K18" s="170"/>
      <c r="L18" s="65"/>
      <c r="M18" s="65"/>
    </row>
    <row r="19" spans="1:13" s="15" customFormat="1" ht="50.1" customHeight="1" thickBot="1">
      <c r="A19" s="480" t="s">
        <v>127</v>
      </c>
      <c r="B19" s="481"/>
      <c r="C19" s="481"/>
      <c r="D19" s="481"/>
      <c r="E19" s="481"/>
      <c r="F19" s="481"/>
      <c r="G19" s="481"/>
      <c r="H19" s="481"/>
      <c r="I19" s="481"/>
      <c r="J19" s="482"/>
      <c r="K19" s="109"/>
      <c r="L19" s="168"/>
      <c r="M19" s="168"/>
    </row>
    <row r="20" spans="1:13" ht="50.1" customHeight="1">
      <c r="A20" s="161" t="s">
        <v>206</v>
      </c>
      <c r="B20" s="162" t="s">
        <v>207</v>
      </c>
      <c r="C20" s="68" t="s">
        <v>130</v>
      </c>
      <c r="D20" s="69">
        <v>1</v>
      </c>
      <c r="E20" s="70"/>
      <c r="F20" s="71"/>
      <c r="G20" s="145" t="str">
        <f>IF(ISBLANK(H20), "Enter Text - Provide information on visibility, and updating process to staff and senior management", H20)</f>
        <v>Enter Text - Provide information on visibility, and updating process to staff and senior management</v>
      </c>
      <c r="H20" s="73"/>
      <c r="I20" s="17" t="str">
        <f t="shared" si="2"/>
        <v/>
      </c>
      <c r="J20" s="74">
        <f>IF(OR(E20="No",ISBLANK(E20)), 0, 1)</f>
        <v>0</v>
      </c>
      <c r="K20" s="109"/>
      <c r="L20" s="65"/>
      <c r="M20" s="65"/>
    </row>
    <row r="21" spans="1:13" ht="50.1" customHeight="1">
      <c r="A21" s="163" t="s">
        <v>208</v>
      </c>
      <c r="B21" s="96" t="s">
        <v>209</v>
      </c>
      <c r="C21" s="84" t="s">
        <v>142</v>
      </c>
      <c r="D21" s="69">
        <v>1</v>
      </c>
      <c r="E21" s="77"/>
      <c r="F21" s="71"/>
      <c r="G21" s="145" t="str">
        <f>IF(ISBLANK(H21), "Enter Text - Provide details of progress made", H21)</f>
        <v>Enter Text - Provide details of progress made</v>
      </c>
      <c r="H21" s="73"/>
      <c r="I21" s="17" t="str">
        <f>IF(OR(E21="No",AND(NOT(ISBLANK(E21)),NOT(ISBLANK(H21)))),"P","")</f>
        <v/>
      </c>
      <c r="J21" s="74">
        <f>IF(OR(E21="No",ISBLANK(E21)), 0, 1)</f>
        <v>0</v>
      </c>
      <c r="K21" s="170"/>
      <c r="L21" s="65"/>
      <c r="M21" s="65"/>
    </row>
    <row r="22" spans="1:13" ht="50.1" customHeight="1">
      <c r="A22" s="163" t="s">
        <v>210</v>
      </c>
      <c r="B22" s="75" t="s">
        <v>211</v>
      </c>
      <c r="C22" s="81" t="s">
        <v>212</v>
      </c>
      <c r="D22" s="69">
        <v>1</v>
      </c>
      <c r="E22" s="70"/>
      <c r="F22" s="78"/>
      <c r="G22" s="122" t="str">
        <f>IF(ISBLANK(H22), "Enter Text - If yes, please provide their name and job title?", H22)</f>
        <v>Enter Text - If yes, please provide their name and job title?</v>
      </c>
      <c r="H22" s="79"/>
      <c r="I22" s="17" t="str">
        <f t="shared" si="2"/>
        <v/>
      </c>
      <c r="J22" s="80">
        <f>IF(OR(E22="No",ISBLANK(E22)), 0, 1)</f>
        <v>0</v>
      </c>
      <c r="K22" s="109"/>
      <c r="L22" s="65"/>
      <c r="M22" s="65"/>
    </row>
    <row r="23" spans="1:13" ht="50.1" customHeight="1">
      <c r="A23" s="172" t="s">
        <v>213</v>
      </c>
      <c r="B23" s="75" t="s">
        <v>214</v>
      </c>
      <c r="C23" s="76" t="s">
        <v>215</v>
      </c>
      <c r="D23" s="98">
        <v>1</v>
      </c>
      <c r="E23" s="77"/>
      <c r="F23" s="78"/>
      <c r="G23" s="127" t="str">
        <f>IF(ISBLANK(H23), "Enter Text - If so, how frequently and who leads the training?", H23)</f>
        <v>Enter Text - If so, how frequently and who leads the training?</v>
      </c>
      <c r="H23" s="79"/>
      <c r="I23" s="29" t="str">
        <f t="shared" si="2"/>
        <v/>
      </c>
      <c r="J23" s="80">
        <f>IF(ISBLANK(E23),0,VLOOKUP(E23,Lists!B:C,2,FALSE))</f>
        <v>0</v>
      </c>
      <c r="K23" s="109"/>
      <c r="L23" s="65"/>
      <c r="M23" s="65"/>
    </row>
    <row r="24" spans="1:13" ht="33" customHeight="1" thickBot="1">
      <c r="A24" s="112"/>
      <c r="B24" s="65"/>
      <c r="C24" s="65"/>
      <c r="D24" s="65"/>
      <c r="E24" s="472"/>
      <c r="F24" s="472"/>
      <c r="G24" s="472"/>
      <c r="H24" s="472"/>
      <c r="I24" s="65"/>
      <c r="J24" s="105">
        <f>SUM(J2:J23)</f>
        <v>0</v>
      </c>
      <c r="K24" s="106" t="s">
        <v>80</v>
      </c>
      <c r="L24" s="107">
        <f>SUM(D7:D13,D15:D18,D20:D23)</f>
        <v>16</v>
      </c>
      <c r="M24" s="107" t="s">
        <v>81</v>
      </c>
    </row>
    <row r="25" spans="1:13" ht="24.95" customHeight="1" thickTop="1">
      <c r="A25" s="112"/>
      <c r="B25" s="65"/>
      <c r="C25" s="65"/>
      <c r="D25" s="65"/>
      <c r="E25" s="65"/>
      <c r="F25" s="65"/>
      <c r="G25" s="65"/>
      <c r="H25" s="65"/>
      <c r="I25" s="173"/>
      <c r="J25" s="110">
        <f>J24/L24</f>
        <v>0</v>
      </c>
      <c r="K25" s="111" t="s">
        <v>83</v>
      </c>
      <c r="L25" s="65"/>
      <c r="M25" s="65"/>
    </row>
    <row r="26" spans="1:13" ht="54.95" customHeight="1">
      <c r="A26" s="62"/>
      <c r="B26" s="62"/>
      <c r="C26" s="62"/>
      <c r="D26" s="62"/>
      <c r="E26" s="62"/>
      <c r="F26" s="62"/>
      <c r="G26" s="62"/>
      <c r="H26" s="62"/>
      <c r="I26" s="62"/>
      <c r="J26" s="62"/>
      <c r="K26" s="62"/>
      <c r="L26" s="65"/>
      <c r="M26" s="65"/>
    </row>
    <row r="27" spans="1:13">
      <c r="A27" s="1"/>
      <c r="B27" s="1"/>
      <c r="C27" s="1"/>
      <c r="D27" s="1"/>
      <c r="E27" s="1"/>
      <c r="F27" s="1"/>
      <c r="G27" s="1"/>
      <c r="H27" s="1"/>
      <c r="I27" s="1"/>
      <c r="J27" s="1"/>
      <c r="K27" s="1"/>
    </row>
    <row r="28" spans="1:13">
      <c r="A28" s="1"/>
      <c r="B28" s="1"/>
      <c r="C28" s="1"/>
      <c r="D28" s="1"/>
      <c r="E28" s="1"/>
      <c r="F28" s="1"/>
      <c r="G28" s="1"/>
      <c r="H28" s="1"/>
      <c r="I28" s="1"/>
      <c r="J28" s="1"/>
      <c r="K28" s="1"/>
    </row>
    <row r="29" spans="1:13">
      <c r="A29" s="1"/>
      <c r="B29" s="1"/>
      <c r="C29" s="1"/>
      <c r="D29" s="1"/>
      <c r="E29" s="1"/>
      <c r="F29" s="1"/>
      <c r="G29" s="1"/>
      <c r="H29" s="1"/>
      <c r="I29" s="1"/>
      <c r="J29" s="1"/>
      <c r="K29" s="1"/>
    </row>
    <row r="30" spans="1:13">
      <c r="A30" s="1"/>
      <c r="B30" s="1"/>
      <c r="C30" s="1"/>
      <c r="D30" s="1"/>
      <c r="E30" s="1"/>
      <c r="F30" s="1"/>
      <c r="G30" s="1"/>
      <c r="H30" s="1"/>
      <c r="I30" s="1"/>
      <c r="J30" s="1"/>
      <c r="K30" s="1"/>
    </row>
    <row r="31" spans="1:13">
      <c r="A31" s="1"/>
      <c r="B31" s="1"/>
      <c r="C31" s="1"/>
      <c r="D31" s="1"/>
      <c r="E31" s="1"/>
      <c r="F31" s="1"/>
      <c r="G31" s="1"/>
      <c r="H31" s="1"/>
      <c r="I31" s="1"/>
      <c r="J31" s="1"/>
      <c r="K31" s="1"/>
    </row>
    <row r="32" spans="1:13">
      <c r="A32" s="1"/>
      <c r="B32" s="1"/>
      <c r="C32" s="1"/>
      <c r="D32" s="1"/>
      <c r="E32" s="1"/>
      <c r="F32" s="1"/>
      <c r="G32" s="1"/>
      <c r="H32" s="1"/>
      <c r="I32" s="1"/>
      <c r="J32" s="1"/>
      <c r="K32" s="1"/>
    </row>
    <row r="98" spans="23:23">
      <c r="W98" s="4"/>
    </row>
    <row r="99" spans="23:23">
      <c r="W99" s="4"/>
    </row>
  </sheetData>
  <sheetProtection algorithmName="SHA-512" hashValue="86bG2vt/IuiuLCqQaxWDKMv+8fDTW+zo1GJifhkOkTNIVPahx0UyyYvk+ZldenoB4yTlPZJzkvRp/6ibwb+fmw==" saltValue="q6m4lu7Sd7tjxWx3Jo/T+Q==" spinCount="100000" sheet="1" objects="1" selectLockedCells="1"/>
  <protectedRanges>
    <protectedRange sqref="E7:E13" name="Range1_2"/>
    <protectedRange sqref="E15:E18" name="Range1_2_1"/>
    <protectedRange sqref="E20 E22:E23 E27 E29:E30" name="Range1_2_2"/>
    <protectedRange sqref="F15:F18 H15:H18 F20 H20 F22:F23 H22:H23 F27 H27 F29:F30 H29:H30 F13 H13 H7:H11 F7:F11" name="Range1_4"/>
    <protectedRange sqref="G15:G18 G20 G22:G23 G27 G29:G30 G13 G7:G11" name="Range1_1_3"/>
    <protectedRange sqref="E21:F21 H21 E28:F28 H28" name="Range1"/>
    <protectedRange sqref="G21 G28" name="Range1_1"/>
  </protectedRanges>
  <mergeCells count="7">
    <mergeCell ref="E24:H24"/>
    <mergeCell ref="B3:C3"/>
    <mergeCell ref="B2:C2"/>
    <mergeCell ref="F5:H5"/>
    <mergeCell ref="A6:J6"/>
    <mergeCell ref="A14:J14"/>
    <mergeCell ref="A19:J19"/>
  </mergeCells>
  <conditionalFormatting sqref="B17">
    <cfRule type="expression" dxfId="245" priority="63">
      <formula>#REF!=0</formula>
    </cfRule>
  </conditionalFormatting>
  <conditionalFormatting sqref="E15:E18 E13 E7:E11">
    <cfRule type="containsText" dxfId="244" priority="54" operator="containsText" text="yes">
      <formula>NOT(ISERROR(SEARCH("yes",E7)))</formula>
    </cfRule>
    <cfRule type="containsText" dxfId="243" priority="55" operator="containsText" text="no">
      <formula>NOT(ISERROR(SEARCH("no",E7)))</formula>
    </cfRule>
  </conditionalFormatting>
  <conditionalFormatting sqref="E20 E22:E23">
    <cfRule type="containsText" dxfId="242" priority="50" operator="containsText" text="yes">
      <formula>NOT(ISERROR(SEARCH("yes",E20)))</formula>
    </cfRule>
    <cfRule type="containsText" dxfId="241" priority="51" operator="containsText" text="no">
      <formula>NOT(ISERROR(SEARCH("no",E20)))</formula>
    </cfRule>
  </conditionalFormatting>
  <conditionalFormatting sqref="E17">
    <cfRule type="containsText" dxfId="240" priority="52" operator="containsText" text="N/A">
      <formula>NOT(ISERROR(SEARCH("N/A",E17)))</formula>
    </cfRule>
  </conditionalFormatting>
  <conditionalFormatting sqref="F7:F9">
    <cfRule type="containsText" dxfId="239" priority="38" operator="containsText" text="no">
      <formula>NOT(ISERROR(SEARCH("no",F7)))</formula>
    </cfRule>
    <cfRule type="containsText" dxfId="238" priority="39" operator="containsText" text="yes">
      <formula>NOT(ISERROR(SEARCH("yes",F7)))</formula>
    </cfRule>
  </conditionalFormatting>
  <conditionalFormatting sqref="F15:F18">
    <cfRule type="containsText" dxfId="237" priority="36" operator="containsText" text="no">
      <formula>NOT(ISERROR(SEARCH("no",F15)))</formula>
    </cfRule>
    <cfRule type="containsText" dxfId="236" priority="37" operator="containsText" text="yes">
      <formula>NOT(ISERROR(SEARCH("yes",F15)))</formula>
    </cfRule>
  </conditionalFormatting>
  <conditionalFormatting sqref="F20 F22:F23">
    <cfRule type="containsText" dxfId="235" priority="34" operator="containsText" text="no">
      <formula>NOT(ISERROR(SEARCH("no",F20)))</formula>
    </cfRule>
    <cfRule type="containsText" dxfId="234" priority="35" operator="containsText" text="yes">
      <formula>NOT(ISERROR(SEARCH("yes",F20)))</formula>
    </cfRule>
  </conditionalFormatting>
  <conditionalFormatting sqref="E21">
    <cfRule type="containsText" dxfId="233" priority="32" operator="containsText" text="no">
      <formula>NOT(ISERROR(SEARCH("no",E21)))</formula>
    </cfRule>
    <cfRule type="containsText" dxfId="232" priority="33" operator="containsText" text="yes">
      <formula>NOT(ISERROR(SEARCH("yes",E21)))</formula>
    </cfRule>
  </conditionalFormatting>
  <conditionalFormatting sqref="J25">
    <cfRule type="cellIs" dxfId="231" priority="25" operator="lessThan">
      <formula>0.5</formula>
    </cfRule>
    <cfRule type="cellIs" dxfId="230" priority="26" operator="between">
      <formula>0.5</formula>
      <formula>0.69</formula>
    </cfRule>
    <cfRule type="cellIs" dxfId="229" priority="27" operator="between">
      <formula>0.7</formula>
      <formula>0.84</formula>
    </cfRule>
    <cfRule type="cellIs" dxfId="228" priority="28" operator="greaterThan">
      <formula>0.84</formula>
    </cfRule>
  </conditionalFormatting>
  <conditionalFormatting sqref="F10">
    <cfRule type="containsText" dxfId="227" priority="17" operator="containsText" text="no">
      <formula>NOT(ISERROR(SEARCH("no",F10)))</formula>
    </cfRule>
    <cfRule type="containsText" dxfId="226" priority="18" operator="containsText" text="yes">
      <formula>NOT(ISERROR(SEARCH("yes",F10)))</formula>
    </cfRule>
  </conditionalFormatting>
  <conditionalFormatting sqref="F11">
    <cfRule type="containsText" dxfId="225" priority="9" operator="containsText" text="no">
      <formula>NOT(ISERROR(SEARCH("no",F11)))</formula>
    </cfRule>
    <cfRule type="containsText" dxfId="224" priority="10" operator="containsText" text="yes">
      <formula>NOT(ISERROR(SEARCH("yes",F11)))</formula>
    </cfRule>
  </conditionalFormatting>
  <conditionalFormatting sqref="F12">
    <cfRule type="containsText" dxfId="223" priority="7" operator="containsText" text="no">
      <formula>NOT(ISERROR(SEARCH("no",F12)))</formula>
    </cfRule>
    <cfRule type="containsText" dxfId="222" priority="8" operator="containsText" text="yes">
      <formula>NOT(ISERROR(SEARCH("yes",F12)))</formula>
    </cfRule>
  </conditionalFormatting>
  <conditionalFormatting sqref="F13">
    <cfRule type="containsText" dxfId="221" priority="5" operator="containsText" text="no">
      <formula>NOT(ISERROR(SEARCH("no",F13)))</formula>
    </cfRule>
    <cfRule type="containsText" dxfId="220" priority="6" operator="containsText" text="yes">
      <formula>NOT(ISERROR(SEARCH("yes",F13)))</formula>
    </cfRule>
  </conditionalFormatting>
  <conditionalFormatting sqref="E12">
    <cfRule type="containsText" dxfId="219" priority="3" operator="containsText" text="yes">
      <formula>NOT(ISERROR(SEARCH("yes",E12)))</formula>
    </cfRule>
    <cfRule type="containsText" dxfId="218" priority="4" operator="containsText" text="no">
      <formula>NOT(ISERROR(SEARCH("no",E12)))</formula>
    </cfRule>
  </conditionalFormatting>
  <conditionalFormatting sqref="F21">
    <cfRule type="containsText" dxfId="217" priority="1" operator="containsText" text="no">
      <formula>NOT(ISERROR(SEARCH("no",F21)))</formula>
    </cfRule>
    <cfRule type="containsText" dxfId="216" priority="2" operator="containsText" text="yes">
      <formula>NOT(ISERROR(SEARCH("yes",F21)))</formula>
    </cfRule>
  </conditionalFormatting>
  <dataValidations count="1">
    <dataValidation allowBlank="1" showErrorMessage="1" sqref="F1:F5 F13 F15:F18 F20:F25 F33:F1048576 F7:F11" xr:uid="{00000000-0002-0000-0400-000000000000}"/>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71" operator="equal" id="{08448D58-3DE7-4BBA-810B-B3E05D6EC8EF}">
            <xm:f>Lists!$I$4</xm:f>
            <x14:dxf>
              <border>
                <left/>
                <right/>
                <top/>
                <bottom/>
                <vertical/>
                <horizontal/>
              </border>
            </x14:dxf>
          </x14:cfRule>
          <x14:cfRule type="cellIs" priority="72" operator="equal" id="{5D95E100-6B9D-4FE7-B0D9-9C4644DC1060}">
            <xm:f>Lists!$I$3</xm:f>
            <x14:dxf>
              <fill>
                <patternFill>
                  <bgColor theme="9" tint="0.79998168889431442"/>
                </patternFill>
              </fill>
              <border>
                <left/>
                <right/>
                <top/>
                <bottom/>
                <vertical/>
                <horizontal/>
              </border>
            </x14:dxf>
          </x14:cfRule>
          <x14:cfRule type="cellIs" priority="73" operator="equal" id="{BC75D969-8F8E-4FDE-B820-C436F4366E76}">
            <xm:f>Lists!$I$2</xm:f>
            <x14:dxf>
              <fill>
                <patternFill>
                  <bgColor theme="9" tint="0.59996337778862885"/>
                </patternFill>
              </fill>
              <border>
                <left/>
                <right/>
                <top/>
                <bottom/>
                <vertical/>
                <horizontal/>
              </border>
            </x14:dxf>
          </x14:cfRule>
          <x14:cfRule type="cellIs" priority="74" operator="equal" id="{8A01C407-9AC9-4637-A20D-3E021D59772C}">
            <xm:f>Lists!$I$1</xm:f>
            <x14:dxf>
              <fill>
                <patternFill>
                  <bgColor theme="9" tint="0.39994506668294322"/>
                </patternFill>
              </fill>
              <border>
                <left/>
                <right/>
                <top/>
                <bottom/>
                <vertical/>
                <horizontal/>
              </border>
            </x14:dxf>
          </x14:cfRule>
          <xm:sqref>H3</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400-000001000000}">
          <x14:formula1>
            <xm:f>Lists!$A$1:$A$3</xm:f>
          </x14:formula1>
          <xm:sqref>E15 E7:E8 E18 E10 E20 E22</xm:sqref>
        </x14:dataValidation>
        <x14:dataValidation type="list" allowBlank="1" showInputMessage="1" showErrorMessage="1" xr:uid="{00000000-0002-0000-0400-000002000000}">
          <x14:formula1>
            <xm:f>Lists!$B$56:$B$59</xm:f>
          </x14:formula1>
          <xm:sqref>E9</xm:sqref>
        </x14:dataValidation>
        <x14:dataValidation type="list" allowBlank="1" showInputMessage="1" showErrorMessage="1" xr:uid="{00000000-0002-0000-0400-000003000000}">
          <x14:formula1>
            <xm:f>Lists!$B$102:$B$105</xm:f>
          </x14:formula1>
          <xm:sqref>E16</xm:sqref>
        </x14:dataValidation>
        <x14:dataValidation type="list" allowBlank="1" showInputMessage="1" showErrorMessage="1" xr:uid="{00000000-0002-0000-0400-000004000000}">
          <x14:formula1>
            <xm:f>Lists!$B$107:$B$111</xm:f>
          </x14:formula1>
          <xm:sqref>E17</xm:sqref>
        </x14:dataValidation>
        <x14:dataValidation type="list" allowBlank="1" showInputMessage="1" showErrorMessage="1" xr:uid="{00000000-0002-0000-0400-000005000000}">
          <x14:formula1>
            <xm:f>Lists!$B$29:$B$32</xm:f>
          </x14:formula1>
          <xm:sqref>E23</xm:sqref>
        </x14:dataValidation>
        <x14:dataValidation type="list" allowBlank="1" showInputMessage="1" showErrorMessage="1" xr:uid="{00000000-0002-0000-0400-000006000000}">
          <x14:formula1>
            <xm:f>Lists!$B$25:$B$28</xm:f>
          </x14:formula1>
          <xm:sqref>E21</xm:sqref>
        </x14:dataValidation>
        <x14:dataValidation type="list" allowBlank="1" showInputMessage="1" showErrorMessage="1" xr:uid="{2BF4AF17-1186-6342-A4B8-FFAADA91FA86}">
          <x14:formula1>
            <xm:f>Lists!$B$117:$B$120</xm:f>
          </x14:formula1>
          <xm:sqref>E13</xm:sqref>
        </x14:dataValidation>
        <x14:dataValidation type="list" allowBlank="1" showInputMessage="1" showErrorMessage="1" xr:uid="{7A072C82-88A2-D042-8D7D-4DB9D1F0C039}">
          <x14:formula1>
            <xm:f>Lists!$B$122:$B$125</xm:f>
          </x14:formula1>
          <xm:sqref>E11</xm:sqref>
        </x14:dataValidation>
        <x14:dataValidation type="list" allowBlank="1" showInputMessage="1" showErrorMessage="1" xr:uid="{EF506B15-BDAB-6748-AAE3-CB7D2D4E3534}">
          <x14:formula1>
            <xm:f>Lists!$B$112:$B$115</xm:f>
          </x14:formula1>
          <xm:sqref>E12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070C0"/>
  </sheetPr>
  <dimension ref="A1:W110"/>
  <sheetViews>
    <sheetView zoomScaleNormal="100" workbookViewId="0">
      <selection activeCell="E7" sqref="E7"/>
    </sheetView>
  </sheetViews>
  <sheetFormatPr defaultColWidth="9.140625" defaultRowHeight="62.1"/>
  <cols>
    <col min="1" max="1" width="7.28515625" style="20" customWidth="1"/>
    <col min="2" max="2" width="57.85546875" style="3" customWidth="1"/>
    <col min="3" max="3" width="58.85546875" style="3" customWidth="1"/>
    <col min="4" max="4" width="15.28515625" style="3" customWidth="1"/>
    <col min="5" max="5" width="30.7109375" style="3" customWidth="1"/>
    <col min="6" max="6" width="4.140625" style="3" customWidth="1"/>
    <col min="7" max="7" width="0.140625" style="3" customWidth="1"/>
    <col min="8" max="8" width="80.85546875" style="3" customWidth="1"/>
    <col min="9" max="9" width="18" style="21" customWidth="1"/>
    <col min="10" max="10" width="10.7109375" style="3" customWidth="1"/>
    <col min="11" max="11" width="24" style="3" customWidth="1"/>
    <col min="12" max="12" width="15.7109375" style="3" customWidth="1"/>
    <col min="13" max="13" width="17.28515625" style="3" customWidth="1"/>
    <col min="14" max="16384" width="9.140625" style="3"/>
  </cols>
  <sheetData>
    <row r="1" spans="1:13" ht="12.75" customHeight="1" thickBot="1"/>
    <row r="2" spans="1:13" ht="54.95" customHeight="1">
      <c r="B2" s="485" t="s">
        <v>216</v>
      </c>
      <c r="C2" s="486"/>
      <c r="D2" s="24"/>
    </row>
    <row r="3" spans="1:13" ht="50.1" customHeight="1" thickBot="1">
      <c r="A3" s="102"/>
      <c r="B3" s="483" t="s">
        <v>217</v>
      </c>
      <c r="C3" s="484"/>
      <c r="D3" s="114"/>
      <c r="E3" s="65"/>
      <c r="F3" s="65"/>
      <c r="G3" s="65"/>
      <c r="H3" s="106"/>
      <c r="I3" s="174"/>
      <c r="J3" s="113"/>
      <c r="K3" s="65"/>
      <c r="L3" s="65"/>
      <c r="M3" s="65"/>
    </row>
    <row r="4" spans="1:13" ht="9" customHeight="1" thickBot="1">
      <c r="A4" s="102"/>
      <c r="B4" s="116"/>
      <c r="C4" s="116"/>
      <c r="D4" s="116"/>
      <c r="E4" s="106"/>
      <c r="F4" s="106"/>
      <c r="G4" s="106"/>
      <c r="H4" s="106"/>
      <c r="I4" s="175"/>
      <c r="J4" s="65"/>
      <c r="K4" s="65"/>
      <c r="L4" s="65"/>
      <c r="M4" s="65"/>
    </row>
    <row r="5" spans="1:13" ht="50.1" customHeight="1" thickBot="1">
      <c r="A5" s="176"/>
      <c r="B5" s="361" t="s">
        <v>15</v>
      </c>
      <c r="C5" s="350" t="s">
        <v>170</v>
      </c>
      <c r="D5" s="350" t="s">
        <v>17</v>
      </c>
      <c r="E5" s="350" t="s">
        <v>18</v>
      </c>
      <c r="F5" s="487" t="s">
        <v>19</v>
      </c>
      <c r="G5" s="488"/>
      <c r="H5" s="489"/>
      <c r="I5" s="350" t="s">
        <v>20</v>
      </c>
      <c r="J5" s="362" t="s">
        <v>21</v>
      </c>
      <c r="K5" s="65"/>
      <c r="L5" s="65"/>
      <c r="M5" s="65"/>
    </row>
    <row r="6" spans="1:13" ht="50.1" customHeight="1" thickBot="1">
      <c r="A6" s="490" t="s">
        <v>218</v>
      </c>
      <c r="B6" s="491"/>
      <c r="C6" s="491"/>
      <c r="D6" s="491"/>
      <c r="E6" s="491"/>
      <c r="F6" s="491"/>
      <c r="G6" s="491"/>
      <c r="H6" s="491"/>
      <c r="I6" s="491"/>
      <c r="J6" s="492"/>
      <c r="K6" s="65"/>
      <c r="L6" s="65"/>
      <c r="M6" s="65"/>
    </row>
    <row r="7" spans="1:13" ht="63" customHeight="1">
      <c r="A7" s="177" t="s">
        <v>219</v>
      </c>
      <c r="B7" s="178" t="s">
        <v>220</v>
      </c>
      <c r="C7" s="68" t="s">
        <v>221</v>
      </c>
      <c r="D7" s="69">
        <v>1</v>
      </c>
      <c r="E7" s="70"/>
      <c r="F7" s="71"/>
      <c r="G7" s="145" t="str">
        <f>IF(ISBLANK(H7), "Enter Text - Please provide details of relevant licenses and permits held", H7)</f>
        <v>Enter Text - Please provide details of relevant licenses and permits held</v>
      </c>
      <c r="H7" s="179"/>
      <c r="I7" s="17" t="str">
        <f>IF(OR(E7="No",AND(NOT(ISBLANK(E7)),NOT(ISBLANK(H7)))),"P","")</f>
        <v/>
      </c>
      <c r="J7" s="74">
        <f>IF(ISBLANK(E7),0,VLOOKUP(E7,Lists!B:C,2,FALSE))</f>
        <v>0</v>
      </c>
      <c r="K7" s="109"/>
      <c r="L7" s="109"/>
      <c r="M7" s="65"/>
    </row>
    <row r="8" spans="1:13" ht="50.1" customHeight="1">
      <c r="A8" s="177" t="s">
        <v>222</v>
      </c>
      <c r="B8" s="96" t="s">
        <v>223</v>
      </c>
      <c r="C8" s="180" t="s">
        <v>224</v>
      </c>
      <c r="D8" s="69">
        <v>1</v>
      </c>
      <c r="E8" s="181"/>
      <c r="F8" s="78"/>
      <c r="G8" s="145" t="str">
        <f>IF(ISBLANK(H8), "Enter Text - What evidence do you have?", H8)</f>
        <v>Enter Text - What evidence do you have?</v>
      </c>
      <c r="H8" s="79"/>
      <c r="I8" s="17" t="str">
        <f t="shared" ref="I8:I28" si="0">IF(OR(E8="No",AND(NOT(ISBLANK(E8)),NOT(ISBLANK(H8)))),"P","")</f>
        <v/>
      </c>
      <c r="J8" s="80">
        <f>IF(OR(E8="No",ISBLANK(E8)), 0, 1)</f>
        <v>0</v>
      </c>
      <c r="K8" s="109"/>
      <c r="L8" s="109"/>
      <c r="M8" s="65"/>
    </row>
    <row r="9" spans="1:13" ht="50.1" customHeight="1">
      <c r="A9" s="177" t="s">
        <v>225</v>
      </c>
      <c r="B9" s="96" t="s">
        <v>226</v>
      </c>
      <c r="C9" s="182" t="s">
        <v>227</v>
      </c>
      <c r="D9" s="69">
        <v>1</v>
      </c>
      <c r="E9" s="183"/>
      <c r="F9" s="78"/>
      <c r="G9" s="145" t="str">
        <f>IF(ISBLANK(H9), "Enter Text - How frequently do you visit, and what have you learnt?", H9)</f>
        <v>Enter Text - How frequently do you visit, and what have you learnt?</v>
      </c>
      <c r="H9" s="79"/>
      <c r="I9" s="17" t="str">
        <f t="shared" si="0"/>
        <v/>
      </c>
      <c r="J9" s="80">
        <f>IF(OR(E9="No",ISBLANK(E9)), 0, 1)</f>
        <v>0</v>
      </c>
      <c r="K9" s="109"/>
      <c r="L9" s="109"/>
      <c r="M9" s="65"/>
    </row>
    <row r="10" spans="1:13" ht="50.1" customHeight="1" thickBot="1">
      <c r="A10" s="177" t="s">
        <v>228</v>
      </c>
      <c r="B10" s="83" t="s">
        <v>229</v>
      </c>
      <c r="C10" s="84" t="s">
        <v>230</v>
      </c>
      <c r="D10" s="85">
        <v>1</v>
      </c>
      <c r="E10" s="86"/>
      <c r="F10" s="87"/>
      <c r="G10" s="145" t="str">
        <f>IF(ISBLANK(H10), "Enter Text - Please provide details of system in place", H10)</f>
        <v>Enter Text - Please provide details of system in place</v>
      </c>
      <c r="H10" s="184"/>
      <c r="I10" s="17" t="str">
        <f t="shared" si="0"/>
        <v/>
      </c>
      <c r="J10" s="89">
        <f>IF(OR(E10="No",ISBLANK(E10)), 0, 1)</f>
        <v>0</v>
      </c>
      <c r="K10" s="109"/>
      <c r="L10" s="109"/>
      <c r="M10" s="65"/>
    </row>
    <row r="11" spans="1:13" ht="50.1" customHeight="1" thickBot="1">
      <c r="A11" s="490" t="s">
        <v>231</v>
      </c>
      <c r="B11" s="491"/>
      <c r="C11" s="491"/>
      <c r="D11" s="491"/>
      <c r="E11" s="491"/>
      <c r="F11" s="491"/>
      <c r="G11" s="491"/>
      <c r="H11" s="491"/>
      <c r="I11" s="491"/>
      <c r="J11" s="492"/>
      <c r="K11" s="109"/>
      <c r="L11" s="109"/>
      <c r="M11" s="65"/>
    </row>
    <row r="12" spans="1:13" ht="50.1" customHeight="1">
      <c r="A12" s="177" t="s">
        <v>232</v>
      </c>
      <c r="B12" s="185" t="s">
        <v>233</v>
      </c>
      <c r="C12" s="186" t="s">
        <v>234</v>
      </c>
      <c r="D12" s="69">
        <v>1</v>
      </c>
      <c r="E12" s="70"/>
      <c r="F12" s="78"/>
      <c r="G12" s="145" t="str">
        <f>IF(ISBLANK(H12), "Enter Text - If so, what is the destination for your food waste", H12)</f>
        <v>Enter Text - If so, what is the destination for your food waste</v>
      </c>
      <c r="H12" s="79"/>
      <c r="I12" s="17" t="str">
        <f>IF(OR(E12="No",E12="N/A - no food waste",AND(NOT(ISBLANK(E12)),NOT(ISBLANK(H12)))),"P","")</f>
        <v/>
      </c>
      <c r="J12" s="74">
        <f>IF(OR(E12="No",ISBLANK(E12)), 0, 1)</f>
        <v>0</v>
      </c>
      <c r="K12" s="109"/>
      <c r="L12" s="109"/>
      <c r="M12" s="65"/>
    </row>
    <row r="13" spans="1:13" ht="50.1" customHeight="1">
      <c r="A13" s="177" t="s">
        <v>235</v>
      </c>
      <c r="B13" s="187" t="s">
        <v>236</v>
      </c>
      <c r="C13" s="188" t="s">
        <v>237</v>
      </c>
      <c r="D13" s="69">
        <v>1</v>
      </c>
      <c r="E13" s="77"/>
      <c r="F13" s="78"/>
      <c r="G13" s="145" t="str">
        <f>IF(ISBLANK(H13), "Enter Text - What are the targets and do you have investment in place to reach them? ", H13)</f>
        <v xml:space="preserve">Enter Text - What are the targets and do you have investment in place to reach them? </v>
      </c>
      <c r="H13" s="79"/>
      <c r="I13" s="17" t="str">
        <f>IF(OR(E13="No",E13="N/A - no landfill",AND(NOT(ISBLANK(E13)),NOT(ISBLANK(H13)))),"P","")</f>
        <v/>
      </c>
      <c r="J13" s="80">
        <f>IF(ISBLANK(E13),0,VLOOKUP(E13,Lists!B:C,2,FALSE))</f>
        <v>0</v>
      </c>
      <c r="K13" s="109"/>
      <c r="L13" s="109"/>
      <c r="M13" s="65"/>
    </row>
    <row r="14" spans="1:13" ht="50.1" customHeight="1" thickBot="1">
      <c r="A14" s="177" t="s">
        <v>238</v>
      </c>
      <c r="B14" s="189" t="s">
        <v>239</v>
      </c>
      <c r="C14" s="190" t="s">
        <v>240</v>
      </c>
      <c r="D14" s="85">
        <v>1</v>
      </c>
      <c r="E14" s="86"/>
      <c r="F14" s="87"/>
      <c r="G14" s="145" t="str">
        <f>IF(ISBLANK(H14), "Enter Text - Share details of monitoring and alternative resource treatments", H14)</f>
        <v>Enter Text - Share details of monitoring and alternative resource treatments</v>
      </c>
      <c r="H14" s="184"/>
      <c r="I14" s="17" t="str">
        <f t="shared" si="0"/>
        <v/>
      </c>
      <c r="J14" s="89">
        <f>IF(OR(E14="No",ISBLANK(E14)), 0, 1)</f>
        <v>0</v>
      </c>
      <c r="K14" s="109"/>
      <c r="L14" s="109"/>
      <c r="M14" s="65"/>
    </row>
    <row r="15" spans="1:13" ht="50.1" customHeight="1" thickBot="1">
      <c r="A15" s="490" t="s">
        <v>241</v>
      </c>
      <c r="B15" s="491"/>
      <c r="C15" s="491"/>
      <c r="D15" s="491"/>
      <c r="E15" s="491"/>
      <c r="F15" s="491"/>
      <c r="G15" s="491"/>
      <c r="H15" s="491"/>
      <c r="I15" s="491"/>
      <c r="J15" s="492"/>
      <c r="K15" s="109"/>
      <c r="L15" s="109"/>
      <c r="M15" s="65"/>
    </row>
    <row r="16" spans="1:13" ht="56.25" customHeight="1">
      <c r="A16" s="177" t="s">
        <v>242</v>
      </c>
      <c r="B16" s="185" t="s">
        <v>243</v>
      </c>
      <c r="C16" s="182" t="s">
        <v>244</v>
      </c>
      <c r="D16" s="69">
        <v>1</v>
      </c>
      <c r="E16" s="191"/>
      <c r="F16" s="71"/>
      <c r="G16" s="145" t="str">
        <f>IF(ISBLANK(H16), "Enter Text - Provide details of targets, target year and share copy of action plan", H16)</f>
        <v>Enter Text - Provide details of targets, target year and share copy of action plan</v>
      </c>
      <c r="H16" s="79"/>
      <c r="I16" s="17" t="str">
        <f t="shared" si="0"/>
        <v/>
      </c>
      <c r="J16" s="74">
        <f>IF(OR(E16="No",ISBLANK(E16)), 0, 1)</f>
        <v>0</v>
      </c>
      <c r="K16" s="109"/>
      <c r="L16" s="109"/>
      <c r="M16" s="65"/>
    </row>
    <row r="17" spans="1:16" ht="50.1" customHeight="1">
      <c r="A17" s="177" t="s">
        <v>245</v>
      </c>
      <c r="B17" s="96" t="s">
        <v>246</v>
      </c>
      <c r="C17" s="76" t="s">
        <v>247</v>
      </c>
      <c r="D17" s="69">
        <v>1</v>
      </c>
      <c r="E17" s="192"/>
      <c r="F17" s="78"/>
      <c r="G17" s="145" t="str">
        <f>IF(ISBLANK(H17), "Enter Text - What action plans are in place to reduce these impacts?", H17)</f>
        <v>Enter Text - What action plans are in place to reduce these impacts?</v>
      </c>
      <c r="H17" s="79"/>
      <c r="I17" s="17" t="str">
        <f>IF(OR(E17="No",E17="N/A",AND(NOT(ISBLANK(E17)),NOT(ISBLANK(H17)))),"P","")</f>
        <v/>
      </c>
      <c r="J17" s="74">
        <f>IF(OR(E17="No",ISBLANK(E17)), 0, 1)</f>
        <v>0</v>
      </c>
      <c r="K17" s="109"/>
      <c r="L17" s="109"/>
      <c r="M17" s="65"/>
    </row>
    <row r="18" spans="1:16" ht="50.1" customHeight="1">
      <c r="A18" s="177" t="s">
        <v>248</v>
      </c>
      <c r="B18" s="75" t="s">
        <v>249</v>
      </c>
      <c r="C18" s="193" t="s">
        <v>250</v>
      </c>
      <c r="D18" s="69">
        <v>1</v>
      </c>
      <c r="E18" s="194"/>
      <c r="F18" s="78"/>
      <c r="G18" s="145" t="str">
        <f>IF(ISBLANK(H18), "Enter Text - What measures have been taken and where are the greatest opportunities?", H18)</f>
        <v>Enter Text - What measures have been taken and where are the greatest opportunities?</v>
      </c>
      <c r="H18" s="79"/>
      <c r="I18" s="17" t="str">
        <f t="shared" si="0"/>
        <v/>
      </c>
      <c r="J18" s="80">
        <f>IF(OR(E18="No",ISBLANK(E18)), 0, 1)</f>
        <v>0</v>
      </c>
      <c r="K18" s="170"/>
      <c r="L18" s="109"/>
      <c r="M18" s="65"/>
    </row>
    <row r="19" spans="1:16" ht="50.1" customHeight="1">
      <c r="A19" s="177" t="s">
        <v>251</v>
      </c>
      <c r="B19" s="162" t="s">
        <v>252</v>
      </c>
      <c r="C19" s="195" t="s">
        <v>253</v>
      </c>
      <c r="D19" s="69">
        <v>1</v>
      </c>
      <c r="E19" s="194"/>
      <c r="F19" s="78"/>
      <c r="G19" s="145" t="str">
        <f>IF(ISBLANK(H19), "Enter Text - Share details of measures taken to eliminate disposable plastics", H19)</f>
        <v>Enter Text - Share details of measures taken to eliminate disposable plastics</v>
      </c>
      <c r="H19" s="79"/>
      <c r="I19" s="17" t="str">
        <f t="shared" si="0"/>
        <v/>
      </c>
      <c r="J19" s="80">
        <f>IF(OR(E19="No",ISBLANK(E19)), 0, 1)</f>
        <v>0</v>
      </c>
      <c r="K19" s="109"/>
      <c r="L19" s="109"/>
      <c r="M19" s="65"/>
    </row>
    <row r="20" spans="1:16" ht="50.1" customHeight="1" thickBot="1">
      <c r="A20" s="177" t="s">
        <v>254</v>
      </c>
      <c r="B20" s="196" t="s">
        <v>255</v>
      </c>
      <c r="C20" s="197" t="s">
        <v>256</v>
      </c>
      <c r="D20" s="85">
        <v>1</v>
      </c>
      <c r="E20" s="198"/>
      <c r="F20" s="199"/>
      <c r="G20" s="145" t="str">
        <f>IF(ISBLANK(H20), "Enter Text - What projects have been undertaken, and what have the results been?", H20)</f>
        <v>Enter Text - What projects have been undertaken, and what have the results been?</v>
      </c>
      <c r="H20" s="200"/>
      <c r="I20" s="17" t="str">
        <f t="shared" si="0"/>
        <v/>
      </c>
      <c r="J20" s="89">
        <f>IF(OR(E20="No",ISBLANK(E20)), 0, 1)</f>
        <v>0</v>
      </c>
      <c r="K20" s="109"/>
      <c r="L20" s="109"/>
      <c r="M20" s="65"/>
    </row>
    <row r="21" spans="1:16" ht="50.1" customHeight="1" thickBot="1">
      <c r="A21" s="490" t="s">
        <v>257</v>
      </c>
      <c r="B21" s="491"/>
      <c r="C21" s="491"/>
      <c r="D21" s="491"/>
      <c r="E21" s="491"/>
      <c r="F21" s="491"/>
      <c r="G21" s="491"/>
      <c r="H21" s="491"/>
      <c r="I21" s="491"/>
      <c r="J21" s="492"/>
      <c r="K21" s="65"/>
      <c r="L21" s="65"/>
      <c r="M21" s="65"/>
    </row>
    <row r="22" spans="1:16" ht="63" customHeight="1">
      <c r="A22" s="177" t="s">
        <v>258</v>
      </c>
      <c r="B22" s="380" t="s">
        <v>259</v>
      </c>
      <c r="C22" s="197" t="s">
        <v>260</v>
      </c>
      <c r="D22" s="69">
        <v>1</v>
      </c>
      <c r="E22" s="379"/>
      <c r="F22" s="199"/>
      <c r="G22" s="145" t="str">
        <f>IF(ISBLANK(H22), "Enter Text - Please share the assessment results and info about innovations explored as relevant", H22)</f>
        <v>Enter Text - Please share the assessment results and info about innovations explored as relevant</v>
      </c>
      <c r="H22" s="381"/>
      <c r="I22" s="17" t="str">
        <f t="shared" ref="I22" si="1">IF(OR(E22="No",AND(NOT(ISBLANK(E22)),NOT(ISBLANK(H22)))),"P","")</f>
        <v/>
      </c>
      <c r="J22" s="74">
        <f>IF(OR(E22="No",ISBLANK(E22)), 0, 1)</f>
        <v>0</v>
      </c>
      <c r="K22" s="65"/>
      <c r="L22" s="65"/>
      <c r="M22" s="65"/>
    </row>
    <row r="23" spans="1:16" ht="96" customHeight="1">
      <c r="A23" s="177" t="s">
        <v>261</v>
      </c>
      <c r="B23" s="75" t="s">
        <v>262</v>
      </c>
      <c r="C23" s="75" t="s">
        <v>263</v>
      </c>
      <c r="D23" s="69">
        <v>2</v>
      </c>
      <c r="E23" s="394"/>
      <c r="F23" s="87"/>
      <c r="G23" s="134" t="str">
        <f>IF(ISBLANK(H23), "Enter Text - Please provide details of how byproduct is reused", H23)</f>
        <v>Enter Text - Please provide details of how byproduct is reused</v>
      </c>
      <c r="H23" s="79"/>
      <c r="I23" s="17" t="str">
        <f>IF(OR(E23="No",AND(NOT(ISBLANK(E23)),NOT(ISBLANK(H23)))),"P","")</f>
        <v/>
      </c>
      <c r="J23" s="74">
        <f>IF(OR(E23="No",ISBLANK(E23)), 0, IF(E23="Yes - Less than 50%", 1, IF(E23="Yes - More than 50%", 2)))</f>
        <v>0</v>
      </c>
      <c r="K23" s="65"/>
      <c r="L23" s="65"/>
      <c r="M23" s="65"/>
    </row>
    <row r="24" spans="1:16" ht="54" customHeight="1" thickBot="1">
      <c r="A24" s="177" t="s">
        <v>264</v>
      </c>
      <c r="B24" s="75" t="s">
        <v>265</v>
      </c>
      <c r="C24" s="75" t="s">
        <v>266</v>
      </c>
      <c r="D24" s="69">
        <v>1</v>
      </c>
      <c r="E24" s="435"/>
      <c r="F24" s="87"/>
      <c r="G24" s="134" t="str">
        <f>IF(ISBLANK(H24), "Enter Text - Please share details around the type of animal feed byproduct is used for", H24)</f>
        <v>Enter Text - Please share details around the type of animal feed byproduct is used for</v>
      </c>
      <c r="H24" s="79"/>
      <c r="I24" s="17" t="str">
        <f>IF(OR(E24="No",E24="N/A - 100% of byproduct is reused in other ways",AND(NOT(ISBLANK(E24)),NOT(ISBLANK(H24)))),"P","")</f>
        <v/>
      </c>
      <c r="J24" s="80">
        <f>IF(OR(E24="No",ISBLANK(E24)),0,IF(E24="Yes - Less than 50%",0.5,IF(E24="Yes - More than 50%",1,IF(E24="N/A - 100% of byproduct is reused in other ways",1))))</f>
        <v>0</v>
      </c>
      <c r="K24" s="65"/>
      <c r="L24" s="65"/>
      <c r="M24" s="65"/>
    </row>
    <row r="25" spans="1:16" ht="50.1" customHeight="1" thickBot="1">
      <c r="A25" s="490" t="s">
        <v>127</v>
      </c>
      <c r="B25" s="491"/>
      <c r="C25" s="491"/>
      <c r="D25" s="491"/>
      <c r="E25" s="491"/>
      <c r="F25" s="491"/>
      <c r="G25" s="491"/>
      <c r="H25" s="491"/>
      <c r="I25" s="491"/>
      <c r="J25" s="492"/>
      <c r="K25" s="109"/>
      <c r="L25" s="109"/>
      <c r="M25" s="65"/>
    </row>
    <row r="26" spans="1:16" ht="50.1" customHeight="1">
      <c r="A26" s="177" t="s">
        <v>267</v>
      </c>
      <c r="B26" s="201" t="s">
        <v>268</v>
      </c>
      <c r="C26" s="169" t="s">
        <v>130</v>
      </c>
      <c r="D26" s="69">
        <v>1</v>
      </c>
      <c r="E26" s="142"/>
      <c r="F26" s="87"/>
      <c r="G26" s="134" t="str">
        <f>IF(ISBLANK(H26), "Enter Text - Provide information on visibility, and updating process to staff and senior management", H26)</f>
        <v>Enter Text - Provide information on visibility, and updating process to staff and senior management</v>
      </c>
      <c r="H26" s="79"/>
      <c r="I26" s="17" t="str">
        <f t="shared" si="0"/>
        <v/>
      </c>
      <c r="J26" s="74">
        <f>IF(OR(E26="No",ISBLANK(E26)), 0, 1)</f>
        <v>0</v>
      </c>
      <c r="K26" s="170"/>
      <c r="L26" s="109"/>
      <c r="M26" s="65"/>
    </row>
    <row r="27" spans="1:16" ht="50.1" customHeight="1">
      <c r="A27" s="177" t="s">
        <v>269</v>
      </c>
      <c r="B27" s="187" t="s">
        <v>270</v>
      </c>
      <c r="C27" s="202" t="s">
        <v>271</v>
      </c>
      <c r="D27" s="69">
        <v>1</v>
      </c>
      <c r="E27" s="77"/>
      <c r="F27" s="78"/>
      <c r="G27" s="145" t="str">
        <f>IF(ISBLANK(H27), "Enter Text - If yes, please provide their name and job title", H27)</f>
        <v>Enter Text - If yes, please provide their name and job title</v>
      </c>
      <c r="H27" s="79"/>
      <c r="I27" s="17" t="str">
        <f t="shared" si="0"/>
        <v/>
      </c>
      <c r="J27" s="80">
        <f>IF(OR(E27="No",ISBLANK(E27)), 0, 1)</f>
        <v>0</v>
      </c>
      <c r="K27" s="109"/>
      <c r="L27" s="109"/>
      <c r="M27" s="65"/>
    </row>
    <row r="28" spans="1:16" ht="50.1" customHeight="1">
      <c r="A28" s="203" t="s">
        <v>272</v>
      </c>
      <c r="B28" s="187" t="s">
        <v>273</v>
      </c>
      <c r="C28" s="204" t="s">
        <v>274</v>
      </c>
      <c r="D28" s="98">
        <v>1</v>
      </c>
      <c r="E28" s="70"/>
      <c r="F28" s="78"/>
      <c r="G28" s="145" t="str">
        <f>IF(ISBLANK(H28), "Enter Text - If so, how frequently and who leads the training?", H28)</f>
        <v>Enter Text - If so, how frequently and who leads the training?</v>
      </c>
      <c r="H28" s="79"/>
      <c r="I28" s="29" t="str">
        <f t="shared" si="0"/>
        <v/>
      </c>
      <c r="J28" s="80">
        <f>IF(ISBLANK(E28),0,VLOOKUP(E28,Lists!B:C,2,FALSE))</f>
        <v>0</v>
      </c>
      <c r="K28" s="109"/>
      <c r="L28" s="109"/>
      <c r="M28" s="65"/>
    </row>
    <row r="29" spans="1:16" ht="33" customHeight="1" thickBot="1">
      <c r="A29" s="102"/>
      <c r="B29" s="65"/>
      <c r="C29" s="65"/>
      <c r="D29" s="65"/>
      <c r="E29" s="65"/>
      <c r="F29" s="65"/>
      <c r="G29" s="65"/>
      <c r="H29" s="65"/>
      <c r="I29" s="205"/>
      <c r="J29" s="105">
        <f>SUM(J5:J28)</f>
        <v>0</v>
      </c>
      <c r="K29" s="106" t="s">
        <v>80</v>
      </c>
      <c r="L29" s="107">
        <f>SUM(D7:D10,D12:D14,D16:D20,D22:D24,D26:D28)</f>
        <v>19</v>
      </c>
      <c r="M29" s="107" t="s">
        <v>81</v>
      </c>
    </row>
    <row r="30" spans="1:16" ht="24.95" customHeight="1" thickTop="1">
      <c r="A30" s="102"/>
      <c r="B30" s="65"/>
      <c r="C30" s="65"/>
      <c r="D30" s="65"/>
      <c r="E30" s="472"/>
      <c r="F30" s="472"/>
      <c r="G30" s="472"/>
      <c r="H30" s="472"/>
      <c r="I30" s="109"/>
      <c r="J30" s="110">
        <f>J29/L29</f>
        <v>0</v>
      </c>
      <c r="K30" s="111" t="s">
        <v>83</v>
      </c>
      <c r="L30" s="65"/>
      <c r="M30" s="65"/>
    </row>
    <row r="31" spans="1:16" ht="50.1" customHeight="1">
      <c r="A31" s="175"/>
      <c r="B31" s="175"/>
      <c r="C31" s="175"/>
      <c r="D31" s="175"/>
      <c r="E31" s="175"/>
      <c r="F31" s="175"/>
      <c r="G31" s="175"/>
      <c r="H31" s="175"/>
      <c r="I31" s="175"/>
      <c r="J31" s="175"/>
      <c r="K31" s="175"/>
      <c r="L31" s="175"/>
      <c r="M31" s="175"/>
      <c r="N31" s="21"/>
      <c r="O31" s="21"/>
      <c r="P31" s="21"/>
    </row>
    <row r="32" spans="1:16" ht="63">
      <c r="A32" s="175"/>
      <c r="B32" s="175"/>
      <c r="C32" s="175"/>
      <c r="D32" s="175"/>
      <c r="E32" s="175"/>
      <c r="F32" s="175"/>
      <c r="G32" s="175"/>
      <c r="H32" s="175"/>
      <c r="I32" s="175"/>
      <c r="J32" s="175"/>
      <c r="K32" s="175"/>
      <c r="L32" s="175"/>
      <c r="M32" s="175"/>
      <c r="N32" s="21"/>
      <c r="O32" s="21"/>
      <c r="P32" s="21"/>
    </row>
    <row r="33" spans="1:16" ht="68.099999999999994" customHeight="1">
      <c r="A33" s="175"/>
      <c r="B33" s="175"/>
      <c r="C33" s="175"/>
      <c r="D33" s="175"/>
      <c r="E33" s="175"/>
      <c r="F33" s="175"/>
      <c r="G33" s="175"/>
      <c r="H33" s="175"/>
      <c r="I33" s="175"/>
      <c r="J33" s="175"/>
      <c r="K33" s="175"/>
      <c r="L33" s="175"/>
      <c r="M33" s="175"/>
      <c r="N33" s="21"/>
      <c r="O33" s="21"/>
      <c r="P33" s="21"/>
    </row>
    <row r="34" spans="1:16" ht="60.95" customHeight="1">
      <c r="A34" s="175"/>
      <c r="B34" s="175"/>
      <c r="C34" s="175"/>
      <c r="D34" s="175"/>
      <c r="E34" s="175"/>
      <c r="F34" s="175"/>
      <c r="G34" s="175"/>
      <c r="H34" s="175"/>
      <c r="I34" s="175"/>
      <c r="J34" s="175"/>
      <c r="K34" s="175"/>
      <c r="L34" s="175"/>
      <c r="M34" s="175"/>
      <c r="N34" s="21"/>
      <c r="O34" s="21"/>
      <c r="P34" s="21"/>
    </row>
    <row r="35" spans="1:16" ht="63">
      <c r="A35" s="175"/>
      <c r="B35" s="175"/>
      <c r="C35" s="175"/>
      <c r="D35" s="175"/>
      <c r="E35" s="175"/>
      <c r="F35" s="175"/>
      <c r="G35" s="175"/>
      <c r="H35" s="175"/>
      <c r="I35" s="175"/>
      <c r="J35" s="175"/>
      <c r="K35" s="175"/>
      <c r="L35" s="175"/>
      <c r="M35" s="175"/>
      <c r="N35" s="21"/>
      <c r="O35" s="21"/>
      <c r="P35" s="21"/>
    </row>
    <row r="36" spans="1:16" ht="63">
      <c r="A36" s="175"/>
      <c r="B36" s="175"/>
      <c r="C36" s="175"/>
      <c r="D36" s="175"/>
      <c r="E36" s="175"/>
      <c r="F36" s="175"/>
      <c r="G36" s="175"/>
      <c r="H36" s="175"/>
      <c r="I36" s="175"/>
      <c r="J36" s="175"/>
      <c r="K36" s="175"/>
      <c r="L36" s="175"/>
      <c r="M36" s="175"/>
      <c r="N36" s="21"/>
      <c r="O36" s="21"/>
      <c r="P36" s="21"/>
    </row>
    <row r="37" spans="1:16" ht="63">
      <c r="A37" s="175"/>
      <c r="B37" s="175"/>
      <c r="C37" s="175"/>
      <c r="D37" s="175"/>
      <c r="E37" s="175"/>
      <c r="F37" s="175"/>
      <c r="G37" s="175"/>
      <c r="H37" s="175"/>
      <c r="I37" s="175"/>
      <c r="J37" s="175"/>
      <c r="K37" s="175"/>
      <c r="L37" s="175"/>
      <c r="M37" s="175"/>
      <c r="N37" s="21"/>
      <c r="O37" s="21"/>
      <c r="P37" s="21"/>
    </row>
    <row r="38" spans="1:16">
      <c r="A38" s="102"/>
      <c r="B38" s="65"/>
      <c r="C38" s="65"/>
      <c r="D38" s="65"/>
      <c r="E38" s="65"/>
      <c r="F38" s="65"/>
      <c r="G38" s="65"/>
      <c r="H38" s="65"/>
      <c r="I38" s="175"/>
      <c r="J38" s="65"/>
      <c r="K38" s="65"/>
      <c r="L38" s="65"/>
      <c r="M38" s="65"/>
    </row>
    <row r="39" spans="1:16">
      <c r="A39" s="102"/>
      <c r="B39" s="65"/>
      <c r="C39" s="65"/>
      <c r="D39" s="65"/>
      <c r="E39" s="65"/>
      <c r="F39" s="65"/>
      <c r="G39" s="65"/>
      <c r="H39" s="65"/>
      <c r="I39" s="175"/>
      <c r="J39" s="65"/>
      <c r="K39" s="65"/>
      <c r="L39" s="65"/>
      <c r="M39" s="65"/>
    </row>
    <row r="40" spans="1:16">
      <c r="A40" s="102"/>
      <c r="B40" s="65"/>
      <c r="C40" s="65"/>
      <c r="D40" s="65"/>
      <c r="E40" s="65"/>
      <c r="F40" s="65"/>
      <c r="G40" s="65"/>
      <c r="H40" s="65"/>
      <c r="I40" s="175"/>
      <c r="J40" s="65"/>
      <c r="K40" s="65"/>
      <c r="L40" s="65"/>
      <c r="M40" s="65"/>
    </row>
    <row r="41" spans="1:16">
      <c r="A41" s="102"/>
      <c r="B41" s="65"/>
      <c r="C41" s="65"/>
      <c r="D41" s="65"/>
      <c r="E41" s="65"/>
      <c r="F41" s="65"/>
      <c r="G41" s="65"/>
      <c r="H41" s="65"/>
      <c r="I41" s="175"/>
      <c r="J41" s="65"/>
      <c r="K41" s="65"/>
      <c r="L41" s="65"/>
      <c r="M41" s="65"/>
    </row>
    <row r="42" spans="1:16">
      <c r="A42" s="102"/>
      <c r="B42" s="65"/>
      <c r="C42" s="65"/>
      <c r="D42" s="65"/>
      <c r="E42" s="65"/>
      <c r="F42" s="65"/>
      <c r="G42" s="65"/>
      <c r="H42" s="65"/>
      <c r="I42" s="175"/>
      <c r="J42" s="65"/>
      <c r="K42" s="65"/>
      <c r="L42" s="65"/>
      <c r="M42" s="65"/>
    </row>
    <row r="43" spans="1:16">
      <c r="A43" s="102"/>
      <c r="B43" s="65"/>
      <c r="C43" s="65"/>
      <c r="D43" s="65"/>
      <c r="E43" s="65"/>
      <c r="F43" s="65"/>
      <c r="G43" s="65"/>
      <c r="H43" s="65"/>
      <c r="I43" s="175"/>
      <c r="J43" s="65"/>
      <c r="K43" s="65"/>
      <c r="L43" s="65"/>
      <c r="M43" s="65"/>
    </row>
    <row r="44" spans="1:16">
      <c r="A44" s="102"/>
      <c r="B44" s="65"/>
      <c r="C44" s="65"/>
      <c r="D44" s="65"/>
      <c r="E44" s="65"/>
      <c r="F44" s="65"/>
      <c r="G44" s="65"/>
      <c r="H44" s="65"/>
      <c r="I44" s="175"/>
      <c r="J44" s="65"/>
      <c r="K44" s="65"/>
      <c r="L44" s="65"/>
      <c r="M44" s="65"/>
    </row>
    <row r="45" spans="1:16">
      <c r="A45" s="102"/>
      <c r="B45" s="65"/>
      <c r="C45" s="65"/>
      <c r="D45" s="65"/>
      <c r="E45" s="65"/>
      <c r="F45" s="65"/>
      <c r="G45" s="65"/>
      <c r="H45" s="65"/>
      <c r="I45" s="175"/>
      <c r="J45" s="65"/>
      <c r="K45" s="65"/>
      <c r="L45" s="65"/>
      <c r="M45" s="65"/>
    </row>
    <row r="46" spans="1:16">
      <c r="A46" s="102"/>
      <c r="B46" s="65"/>
      <c r="C46" s="65"/>
      <c r="D46" s="65"/>
      <c r="E46" s="65"/>
      <c r="F46" s="65"/>
      <c r="G46" s="65"/>
      <c r="H46" s="65"/>
      <c r="I46" s="175"/>
      <c r="J46" s="65"/>
      <c r="K46" s="65"/>
      <c r="L46" s="65"/>
      <c r="M46" s="65"/>
    </row>
    <row r="47" spans="1:16">
      <c r="A47" s="102"/>
      <c r="B47" s="65"/>
      <c r="C47" s="65"/>
      <c r="D47" s="65"/>
      <c r="E47" s="65"/>
      <c r="F47" s="65"/>
      <c r="G47" s="65"/>
      <c r="H47" s="65"/>
      <c r="I47" s="175"/>
      <c r="J47" s="65"/>
      <c r="K47" s="65"/>
      <c r="L47" s="65"/>
      <c r="M47" s="65"/>
    </row>
    <row r="48" spans="1:16">
      <c r="A48" s="102"/>
      <c r="B48" s="65"/>
      <c r="C48" s="65"/>
      <c r="D48" s="65"/>
      <c r="E48" s="65"/>
      <c r="F48" s="65"/>
      <c r="G48" s="65"/>
      <c r="H48" s="65"/>
      <c r="I48" s="175"/>
      <c r="J48" s="65"/>
      <c r="K48" s="65"/>
      <c r="L48" s="65"/>
      <c r="M48" s="65"/>
    </row>
    <row r="49" spans="1:13">
      <c r="A49" s="102"/>
      <c r="B49" s="65"/>
      <c r="C49" s="65"/>
      <c r="D49" s="65"/>
      <c r="E49" s="65"/>
      <c r="F49" s="65"/>
      <c r="G49" s="65"/>
      <c r="H49" s="65"/>
      <c r="I49" s="175"/>
      <c r="J49" s="65"/>
      <c r="K49" s="65"/>
      <c r="L49" s="65"/>
      <c r="M49" s="65"/>
    </row>
    <row r="109" spans="23:23">
      <c r="W109" s="4"/>
    </row>
    <row r="110" spans="23:23">
      <c r="W110" s="4"/>
    </row>
  </sheetData>
  <sheetProtection algorithmName="SHA-512" hashValue="GWs/I0/fyG9ropoSuJwu1rp6ZOmIkoTYX3HrRDu2l+88c/tE3fPsnKZcRHF9kA1kcRw4G/MWJiZ62HJhrYUQ7g==" saltValue="hXML+zK3LEubA3GBOCMYpQ==" spinCount="100000" sheet="1" selectLockedCells="1"/>
  <protectedRanges>
    <protectedRange sqref="E7:E10" name="Range1_2"/>
    <protectedRange sqref="E13:E14" name="Range1_2_1"/>
    <protectedRange sqref="E16 E18:E20 E22" name="Range1_2_2"/>
    <protectedRange sqref="E26:E27" name="Range1_2_3"/>
    <protectedRange sqref="E12 E17" name="Range1_2_1_1"/>
    <protectedRange sqref="E28" name="Range1_2_2_2"/>
    <protectedRange sqref="F7:F10 H7:H10 F16:F20 H16:H17 F26:F28 H27:H28 H12:H14 H19:H20 F12:F14" name="Range1_4"/>
    <protectedRange sqref="G7:G10 G26:G28 G16:G20 G12:G14" name="Range1_1_3"/>
    <protectedRange sqref="H18" name="Range1_4_1"/>
    <protectedRange sqref="H26" name="Range1_4_2"/>
    <protectedRange sqref="E23:E24" name="Range1_2_2_1"/>
    <protectedRange sqref="F22 H22 H24 F24" name="Range1_4_3"/>
    <protectedRange sqref="G22 G24" name="Range1_1_3_1"/>
    <protectedRange sqref="F23 H23" name="Range1"/>
    <protectedRange sqref="G23" name="Range1_1"/>
  </protectedRanges>
  <mergeCells count="9">
    <mergeCell ref="B3:C3"/>
    <mergeCell ref="B2:C2"/>
    <mergeCell ref="F5:H5"/>
    <mergeCell ref="E30:H30"/>
    <mergeCell ref="A6:J6"/>
    <mergeCell ref="A11:J11"/>
    <mergeCell ref="A15:J15"/>
    <mergeCell ref="A25:J25"/>
    <mergeCell ref="A21:J21"/>
  </mergeCells>
  <conditionalFormatting sqref="E7:E10">
    <cfRule type="containsText" dxfId="211" priority="69" operator="containsText" text="yes">
      <formula>NOT(ISERROR(SEARCH("yes",E7)))</formula>
    </cfRule>
    <cfRule type="containsText" dxfId="210" priority="70" operator="containsText" text="no">
      <formula>NOT(ISERROR(SEARCH("no",E7)))</formula>
    </cfRule>
  </conditionalFormatting>
  <conditionalFormatting sqref="E13:E14">
    <cfRule type="containsText" dxfId="209" priority="67" operator="containsText" text="yes">
      <formula>NOT(ISERROR(SEARCH("yes",E13)))</formula>
    </cfRule>
    <cfRule type="containsText" dxfId="208" priority="68" operator="containsText" text="no">
      <formula>NOT(ISERROR(SEARCH("no",E13)))</formula>
    </cfRule>
  </conditionalFormatting>
  <conditionalFormatting sqref="E16 E18:E20">
    <cfRule type="containsText" dxfId="207" priority="65" operator="containsText" text="yes">
      <formula>NOT(ISERROR(SEARCH("yes",E16)))</formula>
    </cfRule>
    <cfRule type="containsText" dxfId="206" priority="66" operator="containsText" text="no">
      <formula>NOT(ISERROR(SEARCH("no",E16)))</formula>
    </cfRule>
  </conditionalFormatting>
  <conditionalFormatting sqref="E26">
    <cfRule type="containsText" dxfId="205" priority="63" operator="containsText" text="yes">
      <formula>NOT(ISERROR(SEARCH("yes",E26)))</formula>
    </cfRule>
    <cfRule type="containsText" dxfId="204" priority="64" operator="containsText" text="no">
      <formula>NOT(ISERROR(SEARCH("no",E26)))</formula>
    </cfRule>
  </conditionalFormatting>
  <conditionalFormatting sqref="E27">
    <cfRule type="containsText" dxfId="203" priority="61" operator="containsText" text="yes">
      <formula>NOT(ISERROR(SEARCH("yes",E27)))</formula>
    </cfRule>
    <cfRule type="containsText" dxfId="202" priority="62" operator="containsText" text="no">
      <formula>NOT(ISERROR(SEARCH("no",E27)))</formula>
    </cfRule>
  </conditionalFormatting>
  <conditionalFormatting sqref="E12">
    <cfRule type="containsText" dxfId="201" priority="57" operator="containsText" text="yes">
      <formula>NOT(ISERROR(SEARCH("yes",E12)))</formula>
    </cfRule>
  </conditionalFormatting>
  <conditionalFormatting sqref="E17">
    <cfRule type="containsText" dxfId="200" priority="51" operator="containsText" text="yes">
      <formula>NOT(ISERROR(SEARCH("yes",E17)))</formula>
    </cfRule>
    <cfRule type="containsText" dxfId="199" priority="52" operator="containsText" text="no">
      <formula>NOT(ISERROR(SEARCH("no",E17)))</formula>
    </cfRule>
  </conditionalFormatting>
  <conditionalFormatting sqref="E17">
    <cfRule type="containsText" dxfId="198" priority="50" operator="containsText" text="N/A">
      <formula>NOT(ISERROR(SEARCH("N/A",E17)))</formula>
    </cfRule>
  </conditionalFormatting>
  <conditionalFormatting sqref="E28">
    <cfRule type="containsText" dxfId="197" priority="46" operator="containsText" text="yes">
      <formula>NOT(ISERROR(SEARCH("yes",E28)))</formula>
    </cfRule>
    <cfRule type="containsText" dxfId="196" priority="47" operator="containsText" text="no">
      <formula>NOT(ISERROR(SEARCH("no",E28)))</formula>
    </cfRule>
  </conditionalFormatting>
  <conditionalFormatting sqref="F7:F10">
    <cfRule type="containsText" dxfId="195" priority="44" operator="containsText" text="no">
      <formula>NOT(ISERROR(SEARCH("no",F7)))</formula>
    </cfRule>
    <cfRule type="containsText" dxfId="194" priority="45" operator="containsText" text="yes">
      <formula>NOT(ISERROR(SEARCH("yes",F7)))</formula>
    </cfRule>
  </conditionalFormatting>
  <conditionalFormatting sqref="F13:F14">
    <cfRule type="containsText" dxfId="193" priority="42" operator="containsText" text="no">
      <formula>NOT(ISERROR(SEARCH("no",F13)))</formula>
    </cfRule>
    <cfRule type="containsText" dxfId="192" priority="43" operator="containsText" text="yes">
      <formula>NOT(ISERROR(SEARCH("yes",F13)))</formula>
    </cfRule>
  </conditionalFormatting>
  <conditionalFormatting sqref="F16:F17 F19">
    <cfRule type="containsText" dxfId="191" priority="40" operator="containsText" text="no">
      <formula>NOT(ISERROR(SEARCH("no",F16)))</formula>
    </cfRule>
    <cfRule type="containsText" dxfId="190" priority="41" operator="containsText" text="yes">
      <formula>NOT(ISERROR(SEARCH("yes",F16)))</formula>
    </cfRule>
  </conditionalFormatting>
  <conditionalFormatting sqref="F20">
    <cfRule type="containsText" dxfId="189" priority="38" operator="containsText" text="no">
      <formula>NOT(ISERROR(SEARCH("no",F20)))</formula>
    </cfRule>
    <cfRule type="containsText" dxfId="188" priority="39" operator="containsText" text="yes">
      <formula>NOT(ISERROR(SEARCH("yes",F20)))</formula>
    </cfRule>
  </conditionalFormatting>
  <conditionalFormatting sqref="F27">
    <cfRule type="containsText" dxfId="187" priority="36" operator="containsText" text="no">
      <formula>NOT(ISERROR(SEARCH("no",F27)))</formula>
    </cfRule>
    <cfRule type="containsText" dxfId="186" priority="37" operator="containsText" text="yes">
      <formula>NOT(ISERROR(SEARCH("yes",F27)))</formula>
    </cfRule>
  </conditionalFormatting>
  <conditionalFormatting sqref="F28">
    <cfRule type="containsText" dxfId="185" priority="34" operator="containsText" text="no">
      <formula>NOT(ISERROR(SEARCH("no",F28)))</formula>
    </cfRule>
    <cfRule type="containsText" dxfId="184" priority="35" operator="containsText" text="yes">
      <formula>NOT(ISERROR(SEARCH("yes",F28)))</formula>
    </cfRule>
  </conditionalFormatting>
  <conditionalFormatting sqref="E12:E13">
    <cfRule type="containsText" dxfId="183" priority="56" operator="containsText" text="N/A">
      <formula>NOT(ISERROR(SEARCH("N/A",E12)))</formula>
    </cfRule>
    <cfRule type="containsText" dxfId="182" priority="58" operator="containsText" text="no">
      <formula>NOT(ISERROR(SEARCH("no",E12)))</formula>
    </cfRule>
  </conditionalFormatting>
  <conditionalFormatting sqref="J30">
    <cfRule type="cellIs" dxfId="181" priority="28" operator="lessThan">
      <formula>0.5</formula>
    </cfRule>
    <cfRule type="cellIs" dxfId="180" priority="29" operator="between">
      <formula>0.5</formula>
      <formula>0.69</formula>
    </cfRule>
    <cfRule type="cellIs" dxfId="179" priority="30" operator="between">
      <formula>0.7</formula>
      <formula>0.84</formula>
    </cfRule>
    <cfRule type="cellIs" dxfId="178" priority="31" operator="greaterThan">
      <formula>0.84</formula>
    </cfRule>
  </conditionalFormatting>
  <conditionalFormatting sqref="E32:E34">
    <cfRule type="containsText" dxfId="177" priority="26" operator="containsText" text="yes">
      <formula>NOT(ISERROR(SEARCH("yes",E32)))</formula>
    </cfRule>
    <cfRule type="containsText" dxfId="176" priority="27" operator="containsText" text="no">
      <formula>NOT(ISERROR(SEARCH("no",E32)))</formula>
    </cfRule>
  </conditionalFormatting>
  <conditionalFormatting sqref="F32 F34">
    <cfRule type="containsText" dxfId="175" priority="24" operator="containsText" text="no">
      <formula>NOT(ISERROR(SEARCH("no",F32)))</formula>
    </cfRule>
    <cfRule type="containsText" dxfId="174" priority="25" operator="containsText" text="yes">
      <formula>NOT(ISERROR(SEARCH("yes",F32)))</formula>
    </cfRule>
  </conditionalFormatting>
  <conditionalFormatting sqref="F33">
    <cfRule type="containsText" dxfId="173" priority="22" operator="containsText" text="no">
      <formula>NOT(ISERROR(SEARCH("no",F33)))</formula>
    </cfRule>
    <cfRule type="containsText" dxfId="172" priority="23" operator="containsText" text="yes">
      <formula>NOT(ISERROR(SEARCH("yes",F33)))</formula>
    </cfRule>
  </conditionalFormatting>
  <conditionalFormatting sqref="E23:E24">
    <cfRule type="containsText" dxfId="171" priority="20" operator="containsText" text="yes">
      <formula>NOT(ISERROR(SEARCH("yes",E23)))</formula>
    </cfRule>
    <cfRule type="containsText" dxfId="170" priority="21" operator="containsText" text="no">
      <formula>NOT(ISERROR(SEARCH("no",E23)))</formula>
    </cfRule>
  </conditionalFormatting>
  <conditionalFormatting sqref="F12">
    <cfRule type="containsText" dxfId="169" priority="14" operator="containsText" text="no">
      <formula>NOT(ISERROR(SEARCH("no",F12)))</formula>
    </cfRule>
    <cfRule type="containsText" dxfId="168" priority="15" operator="containsText" text="yes">
      <formula>NOT(ISERROR(SEARCH("yes",F12)))</formula>
    </cfRule>
  </conditionalFormatting>
  <conditionalFormatting sqref="E22">
    <cfRule type="containsText" dxfId="167" priority="12" operator="containsText" text="yes">
      <formula>NOT(ISERROR(SEARCH("yes",E22)))</formula>
    </cfRule>
    <cfRule type="containsText" dxfId="166" priority="13" operator="containsText" text="no">
      <formula>NOT(ISERROR(SEARCH("no",E22)))</formula>
    </cfRule>
  </conditionalFormatting>
  <conditionalFormatting sqref="F22">
    <cfRule type="containsText" dxfId="165" priority="10" operator="containsText" text="no">
      <formula>NOT(ISERROR(SEARCH("no",F22)))</formula>
    </cfRule>
    <cfRule type="containsText" dxfId="164" priority="11" operator="containsText" text="yes">
      <formula>NOT(ISERROR(SEARCH("yes",F22)))</formula>
    </cfRule>
  </conditionalFormatting>
  <conditionalFormatting sqref="F23">
    <cfRule type="containsText" dxfId="163" priority="8" operator="containsText" text="no">
      <formula>NOT(ISERROR(SEARCH("no",F23)))</formula>
    </cfRule>
    <cfRule type="containsText" dxfId="162" priority="9" operator="containsText" text="yes">
      <formula>NOT(ISERROR(SEARCH("yes",F23)))</formula>
    </cfRule>
  </conditionalFormatting>
  <conditionalFormatting sqref="F24">
    <cfRule type="containsText" dxfId="161" priority="6" operator="containsText" text="no">
      <formula>NOT(ISERROR(SEARCH("no",F24)))</formula>
    </cfRule>
    <cfRule type="containsText" dxfId="160" priority="7" operator="containsText" text="yes">
      <formula>NOT(ISERROR(SEARCH("yes",F24)))</formula>
    </cfRule>
  </conditionalFormatting>
  <conditionalFormatting sqref="F26">
    <cfRule type="containsText" dxfId="159" priority="4" operator="containsText" text="no">
      <formula>NOT(ISERROR(SEARCH("no",F26)))</formula>
    </cfRule>
    <cfRule type="containsText" dxfId="158" priority="5" operator="containsText" text="yes">
      <formula>NOT(ISERROR(SEARCH("yes",F26)))</formula>
    </cfRule>
  </conditionalFormatting>
  <conditionalFormatting sqref="F18">
    <cfRule type="containsText" dxfId="157" priority="2" operator="containsText" text="no">
      <formula>NOT(ISERROR(SEARCH("no",F18)))</formula>
    </cfRule>
    <cfRule type="containsText" dxfId="156" priority="3" operator="containsText" text="yes">
      <formula>NOT(ISERROR(SEARCH("yes",F18)))</formula>
    </cfRule>
  </conditionalFormatting>
  <conditionalFormatting sqref="E1:E1048576">
    <cfRule type="containsText" dxfId="155" priority="1" operator="containsText" text="N/A">
      <formula>NOT(ISERROR(SEARCH("N/A",E1)))</formula>
    </cfRule>
  </conditionalFormatting>
  <dataValidations count="1">
    <dataValidation allowBlank="1" showErrorMessage="1" sqref="F22:F24" xr:uid="{52808808-C530-E546-AEA0-06A85F48E407}"/>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77" operator="equal" id="{DDDE278B-36D6-4530-9C7C-210ADBBABB1A}">
            <xm:f>Lists!$I$4</xm:f>
            <x14:dxf>
              <border>
                <left/>
                <right/>
                <top/>
                <bottom/>
                <vertical/>
                <horizontal/>
              </border>
            </x14:dxf>
          </x14:cfRule>
          <x14:cfRule type="cellIs" priority="78" operator="equal" id="{116F30D6-4AAC-427C-9D23-D226350D0DFF}">
            <xm:f>Lists!$I$3</xm:f>
            <x14:dxf>
              <fill>
                <patternFill>
                  <bgColor theme="9" tint="0.79998168889431442"/>
                </patternFill>
              </fill>
              <border>
                <left/>
                <right/>
                <top/>
                <bottom/>
                <vertical/>
                <horizontal/>
              </border>
            </x14:dxf>
          </x14:cfRule>
          <x14:cfRule type="cellIs" priority="79" operator="equal" id="{8A26A847-62A0-444B-A509-2C4200A697D7}">
            <xm:f>Lists!$I$2</xm:f>
            <x14:dxf>
              <fill>
                <patternFill>
                  <bgColor theme="9" tint="0.59996337778862885"/>
                </patternFill>
              </fill>
              <border>
                <left/>
                <right/>
                <top/>
                <bottom/>
                <vertical/>
                <horizontal/>
              </border>
            </x14:dxf>
          </x14:cfRule>
          <x14:cfRule type="cellIs" priority="80" operator="equal" id="{31C8192D-3AE0-43F4-9BFB-9A9044845672}">
            <xm:f>Lists!$I$1</xm:f>
            <x14:dxf>
              <fill>
                <patternFill>
                  <bgColor theme="9" tint="0.39994506668294322"/>
                </patternFill>
              </fill>
              <border>
                <left/>
                <right/>
                <top/>
                <bottom/>
                <vertical/>
                <horizontal/>
              </border>
            </x14:dxf>
          </x14:cfRule>
          <xm:sqref>H3</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00000000-0002-0000-0500-000000000000}">
          <x14:formula1>
            <xm:f>Lists!$B$128:$B$131</xm:f>
          </x14:formula1>
          <xm:sqref>E7</xm:sqref>
        </x14:dataValidation>
        <x14:dataValidation type="list" allowBlank="1" showInputMessage="1" showErrorMessage="1" xr:uid="{00000000-0002-0000-0500-000001000000}">
          <x14:formula1>
            <xm:f>Lists!$A$1:$A$3</xm:f>
          </x14:formula1>
          <xm:sqref>E16 E8:E10 E14 E26:E27 E18:E20 E22</xm:sqref>
        </x14:dataValidation>
        <x14:dataValidation type="list" allowBlank="1" showInputMessage="1" showErrorMessage="1" xr:uid="{00000000-0002-0000-0500-000002000000}">
          <x14:formula1>
            <xm:f>Lists!$B$132:$B$135</xm:f>
          </x14:formula1>
          <xm:sqref>E12</xm:sqref>
        </x14:dataValidation>
        <x14:dataValidation type="list" allowBlank="1" showInputMessage="1" showErrorMessage="1" xr:uid="{00000000-0002-0000-0500-000003000000}">
          <x14:formula1>
            <xm:f>Lists!$B$137:$B$142</xm:f>
          </x14:formula1>
          <xm:sqref>E17</xm:sqref>
        </x14:dataValidation>
        <x14:dataValidation type="list" allowBlank="1" showInputMessage="1" showErrorMessage="1" xr:uid="{00000000-0002-0000-0500-000004000000}">
          <x14:formula1>
            <xm:f>Lists!$B$29:$B$32</xm:f>
          </x14:formula1>
          <xm:sqref>E28</xm:sqref>
        </x14:dataValidation>
        <x14:dataValidation type="list" allowBlank="1" showInputMessage="1" showErrorMessage="1" xr:uid="{00000000-0002-0000-0500-000005000000}">
          <x14:formula1>
            <xm:f>Lists!$B$143:$B$146</xm:f>
          </x14:formula1>
          <xm:sqref>E13</xm:sqref>
        </x14:dataValidation>
        <x14:dataValidation type="list" allowBlank="1" showInputMessage="1" showErrorMessage="1" xr:uid="{781348A8-FA53-9444-B761-153A40CDAF41}">
          <x14:formula1>
            <xm:f>Lists!$B$148:$B$151</xm:f>
          </x14:formula1>
          <xm:sqref>E23</xm:sqref>
        </x14:dataValidation>
        <x14:dataValidation type="list" allowBlank="1" showInputMessage="1" showErrorMessage="1" xr:uid="{316B3CEC-80F4-6E40-B219-E2080CEE27A3}">
          <x14:formula1>
            <xm:f>Lists!$B$147:$B$151</xm:f>
          </x14:formula1>
          <xm:sqref>E24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163A9-F671-3048-B01E-3CC306984E61}">
  <sheetPr>
    <tabColor rgb="FFFEBE00"/>
  </sheetPr>
  <dimension ref="A1:W100"/>
  <sheetViews>
    <sheetView zoomScaleNormal="80" workbookViewId="0">
      <selection activeCell="E7" sqref="E7"/>
    </sheetView>
  </sheetViews>
  <sheetFormatPr defaultColWidth="9.140625" defaultRowHeight="59.1"/>
  <cols>
    <col min="1" max="1" width="7.28515625" style="20" customWidth="1"/>
    <col min="2" max="3" width="58.85546875" style="3" customWidth="1"/>
    <col min="4" max="4" width="14.85546875" style="3" customWidth="1"/>
    <col min="5" max="5" width="25.28515625" style="3" customWidth="1"/>
    <col min="6" max="6" width="4.140625" style="3" customWidth="1"/>
    <col min="7" max="7" width="0.28515625" style="3" customWidth="1"/>
    <col min="8" max="8" width="79.85546875" style="33" customWidth="1"/>
    <col min="9" max="9" width="16.42578125" style="16" bestFit="1" customWidth="1"/>
    <col min="10" max="10" width="10" style="3" customWidth="1"/>
    <col min="11" max="11" width="24.140625" style="3" customWidth="1"/>
    <col min="12" max="12" width="6.28515625" style="3" customWidth="1"/>
    <col min="13" max="16384" width="9.140625" style="3"/>
  </cols>
  <sheetData>
    <row r="1" spans="1:13" ht="12.75" customHeight="1" thickBot="1"/>
    <row r="2" spans="1:13" ht="54.95" customHeight="1">
      <c r="B2" s="505" t="s">
        <v>275</v>
      </c>
      <c r="C2" s="506"/>
      <c r="D2" s="22"/>
    </row>
    <row r="3" spans="1:13" ht="50.1" customHeight="1" thickBot="1">
      <c r="A3" s="102"/>
      <c r="B3" s="507" t="s">
        <v>276</v>
      </c>
      <c r="C3" s="508"/>
      <c r="D3" s="114"/>
      <c r="E3" s="65"/>
      <c r="F3" s="65"/>
      <c r="G3" s="65"/>
      <c r="H3" s="206"/>
      <c r="I3" s="104"/>
      <c r="J3" s="113"/>
      <c r="K3" s="65"/>
      <c r="L3" s="65"/>
      <c r="M3" s="65"/>
    </row>
    <row r="4" spans="1:13" ht="9" customHeight="1" thickBot="1">
      <c r="A4" s="102"/>
      <c r="B4" s="116"/>
      <c r="C4" s="116"/>
      <c r="D4" s="116"/>
      <c r="E4" s="106"/>
      <c r="F4" s="106"/>
      <c r="G4" s="207"/>
      <c r="H4" s="206"/>
      <c r="I4" s="104"/>
      <c r="J4" s="65"/>
      <c r="K4" s="65"/>
      <c r="L4" s="65"/>
      <c r="M4" s="65"/>
    </row>
    <row r="5" spans="1:13" ht="50.1" customHeight="1" thickBot="1">
      <c r="A5" s="64"/>
      <c r="B5" s="363" t="s">
        <v>15</v>
      </c>
      <c r="C5" s="364" t="s">
        <v>16</v>
      </c>
      <c r="D5" s="365" t="s">
        <v>17</v>
      </c>
      <c r="E5" s="364" t="s">
        <v>18</v>
      </c>
      <c r="F5" s="509" t="s">
        <v>19</v>
      </c>
      <c r="G5" s="510"/>
      <c r="H5" s="510"/>
      <c r="I5" s="364" t="s">
        <v>20</v>
      </c>
      <c r="J5" s="366" t="s">
        <v>21</v>
      </c>
      <c r="K5" s="65"/>
      <c r="L5" s="65"/>
      <c r="M5" s="65"/>
    </row>
    <row r="6" spans="1:13" ht="50.1" customHeight="1" thickBot="1">
      <c r="A6" s="502" t="s">
        <v>277</v>
      </c>
      <c r="B6" s="503"/>
      <c r="C6" s="503"/>
      <c r="D6" s="503"/>
      <c r="E6" s="503"/>
      <c r="F6" s="503"/>
      <c r="G6" s="503"/>
      <c r="H6" s="503"/>
      <c r="I6" s="503"/>
      <c r="J6" s="504"/>
      <c r="K6" s="65"/>
      <c r="L6" s="65"/>
      <c r="M6" s="65"/>
    </row>
    <row r="7" spans="1:13" ht="50.1" customHeight="1">
      <c r="A7" s="208" t="s">
        <v>278</v>
      </c>
      <c r="B7" s="201" t="s">
        <v>279</v>
      </c>
      <c r="C7" s="169" t="s">
        <v>280</v>
      </c>
      <c r="D7" s="158">
        <v>1</v>
      </c>
      <c r="E7" s="394"/>
      <c r="F7" s="71"/>
      <c r="G7" s="122" t="str">
        <f>IF(ISBLANK(H7), "Enter Text - Provide a link and/ or send a copy of the relevant strategic document", H7)</f>
        <v>Enter Text - Provide a link and/ or send a copy of the relevant strategic document</v>
      </c>
      <c r="H7" s="73"/>
      <c r="I7" s="17" t="str">
        <f t="shared" ref="I7:I13" si="0">IF(OR(E7="No",AND(NOT(ISBLANK(E7)),NOT(ISBLANK(H7)))),"P","")</f>
        <v/>
      </c>
      <c r="J7" s="74">
        <f>IF(OR(E7="No",ISBLANK(E7)), 0, 1)</f>
        <v>0</v>
      </c>
      <c r="K7" s="65"/>
      <c r="L7" s="65"/>
      <c r="M7" s="65"/>
    </row>
    <row r="8" spans="1:13" ht="50.1" customHeight="1">
      <c r="A8" s="208" t="s">
        <v>281</v>
      </c>
      <c r="B8" s="187" t="s">
        <v>282</v>
      </c>
      <c r="C8" s="209" t="s">
        <v>283</v>
      </c>
      <c r="D8" s="99">
        <v>1</v>
      </c>
      <c r="E8" s="392"/>
      <c r="F8" s="78"/>
      <c r="G8" s="127" t="str">
        <f>IF(ISBLANK(H8), "Enter Text - Specify the responsible director and send a copy of the policy/ link to the policy on your website with your submission with details of how it is communicated", H8)</f>
        <v>Enter Text - Specify the responsible director and send a copy of the policy/ link to the policy on your website with your submission with details of how it is communicated</v>
      </c>
      <c r="H8" s="79"/>
      <c r="I8" s="17" t="str">
        <f t="shared" si="0"/>
        <v/>
      </c>
      <c r="J8" s="80">
        <f>IF(OR(E8="No",ISBLANK(E8)), 0, 1)</f>
        <v>0</v>
      </c>
      <c r="K8" s="65"/>
      <c r="L8" s="65"/>
      <c r="M8" s="65"/>
    </row>
    <row r="9" spans="1:13" ht="50.1" customHeight="1">
      <c r="A9" s="208" t="s">
        <v>284</v>
      </c>
      <c r="B9" s="210" t="s">
        <v>285</v>
      </c>
      <c r="C9" s="209" t="s">
        <v>286</v>
      </c>
      <c r="D9" s="99">
        <v>1</v>
      </c>
      <c r="E9" s="392"/>
      <c r="F9" s="78"/>
      <c r="G9" s="127" t="str">
        <f>IF(ISBLANK(H9), "Enter Text - Send a copy of the policy/ link to the policy on your website with your submission with details of how it is communicated to suppliers", H9)</f>
        <v>Enter Text - Send a copy of the policy/ link to the policy on your website with your submission with details of how it is communicated to suppliers</v>
      </c>
      <c r="H9" s="79"/>
      <c r="I9" s="17" t="str">
        <f t="shared" si="0"/>
        <v/>
      </c>
      <c r="J9" s="80">
        <f>IF(OR(E9="No",ISBLANK(E9)), 0, 1)</f>
        <v>0</v>
      </c>
      <c r="K9" s="65"/>
      <c r="L9" s="65"/>
      <c r="M9" s="65"/>
    </row>
    <row r="10" spans="1:13" ht="50.1" customHeight="1">
      <c r="A10" s="208" t="s">
        <v>287</v>
      </c>
      <c r="B10" s="187" t="s">
        <v>288</v>
      </c>
      <c r="C10" s="209" t="s">
        <v>289</v>
      </c>
      <c r="D10" s="99">
        <v>2</v>
      </c>
      <c r="E10" s="392"/>
      <c r="F10" s="71"/>
      <c r="G10" s="127" t="str">
        <f>IF(ISBLANK(H10), "Enter Text - Provide details of commitments made, where the information is reported and what action is being taken", H10)</f>
        <v>Enter Text - Provide details of commitments made, where the information is reported and what action is being taken</v>
      </c>
      <c r="H10" s="73"/>
      <c r="I10" s="17" t="str">
        <f t="shared" si="0"/>
        <v/>
      </c>
      <c r="J10" s="89">
        <f>IF(OR(E10="No",ISBLANK(E10)), 0, IF(E10="Yes - Achieved", 2, IF(E10="Yes - Committed", 1)))</f>
        <v>0</v>
      </c>
      <c r="K10" s="65"/>
      <c r="L10" s="65"/>
      <c r="M10" s="65"/>
    </row>
    <row r="11" spans="1:13" ht="50.1" customHeight="1">
      <c r="A11" s="208" t="s">
        <v>290</v>
      </c>
      <c r="B11" s="209" t="s">
        <v>291</v>
      </c>
      <c r="C11" s="209" t="s">
        <v>292</v>
      </c>
      <c r="D11" s="99">
        <v>3</v>
      </c>
      <c r="E11" s="392"/>
      <c r="F11" s="71"/>
      <c r="G11" s="127" t="str">
        <f>IF(ISBLANK(H11), "Enter Text - Provide details of where the information is reported and what action is being taken to address the gap between CEO and median pay", H11)</f>
        <v>Enter Text - Provide details of where the information is reported and what action is being taken to address the gap between CEO and median pay</v>
      </c>
      <c r="H11" s="73"/>
      <c r="I11" s="17" t="str">
        <f t="shared" si="0"/>
        <v/>
      </c>
      <c r="J11" s="211">
        <f>IF(OR(E11="No",ISBLANK(E11)), 0, IF(E11="Yes - Achieved", 3, IF(E11="Yes - Committed", 1.5)))</f>
        <v>0</v>
      </c>
      <c r="K11" s="92"/>
      <c r="L11" s="65"/>
      <c r="M11" s="65"/>
    </row>
    <row r="12" spans="1:13" ht="50.1" customHeight="1">
      <c r="A12" s="208" t="s">
        <v>293</v>
      </c>
      <c r="B12" s="209" t="s">
        <v>294</v>
      </c>
      <c r="C12" s="209" t="s">
        <v>295</v>
      </c>
      <c r="D12" s="99">
        <v>3</v>
      </c>
      <c r="E12" s="392"/>
      <c r="F12" s="71"/>
      <c r="G12" s="127" t="str">
        <f>IF(ISBLANK(H12), "Enter Text - Provide details of when you signed up to the UN Women's Empowerment Principles and what actions have been taken to date", H12)</f>
        <v>Enter Text - Provide details of when you signed up to the UN Women's Empowerment Principles and what actions have been taken to date</v>
      </c>
      <c r="H12" s="73"/>
      <c r="I12" s="17" t="str">
        <f t="shared" si="0"/>
        <v/>
      </c>
      <c r="J12" s="80">
        <f>IF(OR(E12="No",ISBLANK(E12)), 0, IF(E12="Yes - Achieved", 3, IF(E12="Yes - Committed", 1.5)))</f>
        <v>0</v>
      </c>
      <c r="K12" s="65"/>
      <c r="L12" s="65"/>
      <c r="M12" s="65"/>
    </row>
    <row r="13" spans="1:13" ht="50.1" customHeight="1" thickBot="1">
      <c r="A13" s="208" t="s">
        <v>296</v>
      </c>
      <c r="B13" s="382" t="s">
        <v>297</v>
      </c>
      <c r="C13" s="190" t="s">
        <v>298</v>
      </c>
      <c r="D13" s="212">
        <v>4</v>
      </c>
      <c r="E13" s="393"/>
      <c r="F13" s="199"/>
      <c r="G13" s="134" t="str">
        <f>IF(ISBLANK(H13), "Enter Text - Provide details of your commitment to B Corporation status", H13)</f>
        <v>Enter Text - Provide details of your commitment to B Corporation status</v>
      </c>
      <c r="H13" s="213"/>
      <c r="I13" s="17" t="str">
        <f t="shared" si="0"/>
        <v/>
      </c>
      <c r="J13" s="89">
        <f>IF(OR(E13="No",ISBLANK(E13)), 0, IF(E13="Yes - Achieved", 4, IF(E13="Yes - Committed", 2)))</f>
        <v>0</v>
      </c>
      <c r="K13" s="65"/>
      <c r="L13" s="65"/>
      <c r="M13" s="65"/>
    </row>
    <row r="14" spans="1:13" s="19" customFormat="1" ht="50.1" customHeight="1" thickBot="1">
      <c r="A14" s="499" t="s">
        <v>35</v>
      </c>
      <c r="B14" s="500"/>
      <c r="C14" s="500"/>
      <c r="D14" s="500"/>
      <c r="E14" s="500"/>
      <c r="F14" s="500"/>
      <c r="G14" s="500"/>
      <c r="H14" s="500"/>
      <c r="I14" s="500"/>
      <c r="J14" s="501"/>
      <c r="K14" s="90"/>
      <c r="L14" s="90"/>
      <c r="M14" s="90"/>
    </row>
    <row r="15" spans="1:13" ht="69.95" customHeight="1">
      <c r="A15" s="208" t="s">
        <v>299</v>
      </c>
      <c r="B15" s="169" t="s">
        <v>300</v>
      </c>
      <c r="C15" s="169" t="s">
        <v>301</v>
      </c>
      <c r="D15" s="158">
        <v>1</v>
      </c>
      <c r="E15" s="394"/>
      <c r="F15" s="71"/>
      <c r="G15" s="122" t="str">
        <f>IF(ISBLANK(H15), "Enter Text - Provide details of what training is provided to which staff members, how frequently, dates and last sessions and who training was conducted by", H15)</f>
        <v>Enter Text - Provide details of what training is provided to which staff members, how frequently, dates and last sessions and who training was conducted by</v>
      </c>
      <c r="H15" s="73"/>
      <c r="I15" s="17" t="str">
        <f>IF(OR(E15="No",AND(NOT(ISBLANK(E15)),NOT(ISBLANK(H15)))),"P","")</f>
        <v/>
      </c>
      <c r="J15" s="158">
        <f>IF(OR(E15="No",ISBLANK(E15)), 0, 1)</f>
        <v>0</v>
      </c>
      <c r="K15" s="65"/>
      <c r="L15" s="65"/>
      <c r="M15" s="65"/>
    </row>
    <row r="16" spans="1:13" ht="53.1" customHeight="1">
      <c r="A16" s="208" t="s">
        <v>302</v>
      </c>
      <c r="B16" s="187" t="s">
        <v>303</v>
      </c>
      <c r="C16" s="209" t="s">
        <v>304</v>
      </c>
      <c r="D16" s="158">
        <v>1</v>
      </c>
      <c r="E16" s="392"/>
      <c r="F16" s="71"/>
      <c r="G16" s="122" t="str">
        <f>IF(ISBLANK(H16), "Enter Text - Provide employment practices and/ or human rights topics discussed by the Board in the last 12 months and dates of discussions", H16)</f>
        <v>Enter Text - Provide employment practices and/ or human rights topics discussed by the Board in the last 12 months and dates of discussions</v>
      </c>
      <c r="H16" s="73"/>
      <c r="I16" s="17" t="str">
        <f t="shared" ref="I16:I18" si="1">IF(OR(E16="No",AND(NOT(ISBLANK(E16)),NOT(ISBLANK(H16)))),"P","")</f>
        <v/>
      </c>
      <c r="J16" s="99">
        <f t="shared" ref="J16" si="2">IF(OR(E16="No",ISBLANK(E16)), 0, 1)</f>
        <v>0</v>
      </c>
      <c r="K16" s="65"/>
      <c r="L16" s="65"/>
      <c r="M16" s="65"/>
    </row>
    <row r="17" spans="1:13" ht="60.95" customHeight="1">
      <c r="A17" s="208" t="s">
        <v>305</v>
      </c>
      <c r="B17" s="187" t="s">
        <v>306</v>
      </c>
      <c r="C17" s="209" t="s">
        <v>307</v>
      </c>
      <c r="D17" s="158">
        <v>1</v>
      </c>
      <c r="E17" s="392"/>
      <c r="F17" s="71"/>
      <c r="G17" s="122" t="str">
        <f>IF(ISBLANK(H17), "Enter Text - Provide the name/s and the job title/s of the person/ people responsible and list their responsibilities", H17)</f>
        <v>Enter Text - Provide the name/s and the job title/s of the person/ people responsible and list their responsibilities</v>
      </c>
      <c r="H17" s="73"/>
      <c r="I17" s="17" t="str">
        <f t="shared" si="1"/>
        <v/>
      </c>
      <c r="J17" s="99">
        <f>IF(OR(E17="No",ISBLANK(E17)), 0, 1)</f>
        <v>0</v>
      </c>
      <c r="K17" s="65"/>
      <c r="L17" s="65"/>
      <c r="M17" s="65"/>
    </row>
    <row r="18" spans="1:13" ht="50.1" customHeight="1">
      <c r="A18" s="208" t="s">
        <v>308</v>
      </c>
      <c r="B18" s="209" t="s">
        <v>309</v>
      </c>
      <c r="C18" s="209" t="s">
        <v>310</v>
      </c>
      <c r="D18" s="158">
        <v>2</v>
      </c>
      <c r="E18" s="392"/>
      <c r="F18" s="71"/>
      <c r="G18" s="122" t="str">
        <f>IF(ISBLANK(H18), "Enter Text - Provide the name/s and the job title/s of the person/ people whose pay and bonuses are linked to employment practices and/ or human rights and list the targets they are incentivised against", H18)</f>
        <v>Enter Text - Provide the name/s and the job title/s of the person/ people whose pay and bonuses are linked to employment practices and/ or human rights and list the targets they are incentivised against</v>
      </c>
      <c r="H18" s="73"/>
      <c r="I18" s="17" t="str">
        <f t="shared" si="1"/>
        <v/>
      </c>
      <c r="J18" s="99">
        <f>IF(OR(E18="No",ISBLANK(E18)), 0, 2)</f>
        <v>0</v>
      </c>
      <c r="K18" s="65"/>
      <c r="L18" s="65"/>
      <c r="M18" s="65"/>
    </row>
    <row r="19" spans="1:13" ht="69" customHeight="1">
      <c r="A19" s="208" t="s">
        <v>311</v>
      </c>
      <c r="B19" s="209" t="s">
        <v>312</v>
      </c>
      <c r="C19" s="209" t="s">
        <v>313</v>
      </c>
      <c r="D19" s="158">
        <v>2</v>
      </c>
      <c r="E19" s="392"/>
      <c r="F19" s="71"/>
      <c r="G19" s="122" t="str">
        <f>IF(ISBLANK(H19), "Enter Text - Provide the job title/s of the person/ people responsible for employment practices and/ or human rights and which individuals have employment practices and/ or human rights in their objectives", H19)</f>
        <v>Enter Text - Provide the job title/s of the person/ people responsible for employment practices and/ or human rights and which individuals have employment practices and/ or human rights in their objectives</v>
      </c>
      <c r="H19" s="73"/>
      <c r="I19" s="17" t="str">
        <f>IF(OR(E19="No",AND(NOT(ISBLANK(E19)),NOT(ISBLANK(H19)))),"P","")</f>
        <v/>
      </c>
      <c r="J19" s="99">
        <f>IF(OR(E19="No",ISBLANK(E19)), 0, 2)</f>
        <v>0</v>
      </c>
      <c r="K19" s="65"/>
      <c r="L19" s="65"/>
      <c r="M19" s="65"/>
    </row>
    <row r="20" spans="1:13" ht="50.1" customHeight="1" thickBot="1">
      <c r="A20" s="214" t="s">
        <v>314</v>
      </c>
      <c r="B20" s="187" t="s">
        <v>315</v>
      </c>
      <c r="C20" s="209" t="s">
        <v>316</v>
      </c>
      <c r="D20" s="158">
        <v>3</v>
      </c>
      <c r="E20" s="392"/>
      <c r="F20" s="71"/>
      <c r="G20" s="122" t="str">
        <f>IF(ISBLANK(H20), "Enter Text - Provide details of the NGOs/ trade unions/ other organisations that the company has engaged with, what issues have been discussed and the outcomes of these discussions", H20)</f>
        <v>Enter Text - Provide details of the NGOs/ trade unions/ other organisations that the company has engaged with, what issues have been discussed and the outcomes of these discussions</v>
      </c>
      <c r="H20" s="73"/>
      <c r="I20" s="59" t="str">
        <f>IF(OR(E20="No",AND(NOT(ISBLANK(E20)),NOT(ISBLANK(H20)))),"P","")</f>
        <v/>
      </c>
      <c r="J20" s="99">
        <f>IF(OR(E20="No",ISBLANK(E20)), 0, 3)</f>
        <v>0</v>
      </c>
      <c r="K20" s="65"/>
      <c r="L20" s="65"/>
      <c r="M20" s="65"/>
    </row>
    <row r="21" spans="1:13" ht="50.1" customHeight="1" thickBot="1">
      <c r="A21" s="499" t="s">
        <v>317</v>
      </c>
      <c r="B21" s="500"/>
      <c r="C21" s="500"/>
      <c r="D21" s="500"/>
      <c r="E21" s="500"/>
      <c r="F21" s="500"/>
      <c r="G21" s="500"/>
      <c r="H21" s="500"/>
      <c r="I21" s="500"/>
      <c r="J21" s="501"/>
      <c r="K21" s="65"/>
      <c r="L21" s="65"/>
      <c r="M21" s="65"/>
    </row>
    <row r="22" spans="1:13" ht="93" customHeight="1">
      <c r="A22" s="208" t="s">
        <v>318</v>
      </c>
      <c r="B22" s="209" t="s">
        <v>319</v>
      </c>
      <c r="C22" s="209" t="s">
        <v>320</v>
      </c>
      <c r="D22" s="158">
        <f>IF(J22="N/A", "N/A", 2)</f>
        <v>2</v>
      </c>
      <c r="E22" s="344"/>
      <c r="F22" s="71"/>
      <c r="G22" s="122" t="str">
        <f>IF(ISBLANK(H22), "Enter Text - Provide details around the policy or program in place", H22)</f>
        <v>Enter Text - Provide details around the policy or program in place</v>
      </c>
      <c r="H22" s="73"/>
      <c r="I22" s="17" t="str">
        <f>IF(OR(E22="No - None of the above",E22="N/A - Collecting supplier data or having preferential treatment policies is illegal in my country of operations",AND(NOT(ISBLANK(E22)),NOT(ISBLANK(H22)))),"P","")</f>
        <v/>
      </c>
      <c r="J22" s="99">
        <f>IF(ISBLANK(E22),0,VLOOKUP(E22,Lists!$B$163:$C$169,2,0))</f>
        <v>0</v>
      </c>
      <c r="K22" s="65"/>
      <c r="L22" s="65"/>
      <c r="M22" s="65"/>
    </row>
    <row r="23" spans="1:13" ht="59.1" customHeight="1">
      <c r="A23" s="208" t="s">
        <v>321</v>
      </c>
      <c r="B23" s="209" t="s">
        <v>322</v>
      </c>
      <c r="C23" s="209" t="s">
        <v>323</v>
      </c>
      <c r="D23" s="158">
        <v>2.5</v>
      </c>
      <c r="E23" s="344"/>
      <c r="F23" s="71"/>
      <c r="G23" s="122" t="str">
        <f>IF(ISBLANK(H23), "Enter Text - Provide details on the proportion owned by women or underrepresented groups", H23)</f>
        <v>Enter Text - Provide details on the proportion owned by women or underrepresented groups</v>
      </c>
      <c r="H23" s="73"/>
      <c r="I23" s="17" t="str">
        <f>IF(OR(E23="No - 0%",AND(NOT(ISBLANK(E23)),NOT(ISBLANK(H23)))),"P","")</f>
        <v/>
      </c>
      <c r="J23" s="99">
        <f>IF(ISBLANK(E23),0,VLOOKUP(E23,Lists!B171:C177,2,0))</f>
        <v>0</v>
      </c>
      <c r="K23" s="65"/>
      <c r="L23" s="65"/>
      <c r="M23" s="65"/>
    </row>
    <row r="24" spans="1:13" ht="63" customHeight="1">
      <c r="A24" s="214" t="s">
        <v>324</v>
      </c>
      <c r="B24" s="75" t="s">
        <v>325</v>
      </c>
      <c r="C24" s="76" t="s">
        <v>326</v>
      </c>
      <c r="D24" s="158">
        <v>1</v>
      </c>
      <c r="E24" s="344"/>
      <c r="F24" s="71"/>
      <c r="G24" s="122" t="str">
        <f>IF(ISBLANK(H24), "Enter Text - Provide details around the policy or program in place", H24)</f>
        <v>Enter Text - Provide details around the policy or program in place</v>
      </c>
      <c r="H24" s="73"/>
      <c r="I24" s="59" t="str">
        <f>IF(OR(E24="No",AND(NOT(ISBLANK(E24)),NOT(ISBLANK(H24)))),"P","")</f>
        <v/>
      </c>
      <c r="J24" s="99">
        <f>IF(OR(E24="No",ISBLANK(E24)), 0, 1)</f>
        <v>0</v>
      </c>
      <c r="K24" s="65"/>
      <c r="L24" s="65"/>
      <c r="M24" s="65"/>
    </row>
    <row r="25" spans="1:13" ht="24" customHeight="1" thickBot="1">
      <c r="A25" s="102"/>
      <c r="D25" s="65"/>
      <c r="E25" s="65"/>
      <c r="F25" s="65"/>
      <c r="G25" s="65"/>
      <c r="H25" s="103"/>
      <c r="I25" s="104"/>
      <c r="J25" s="375">
        <f>SUM(J1:J24)</f>
        <v>0</v>
      </c>
      <c r="K25" s="106" t="s">
        <v>80</v>
      </c>
      <c r="L25" s="376">
        <f>SUM(D7:D13,D15:D20,D22:D24)</f>
        <v>30.5</v>
      </c>
      <c r="M25" s="107" t="s">
        <v>81</v>
      </c>
    </row>
    <row r="26" spans="1:13" ht="24" customHeight="1" thickTop="1">
      <c r="A26" s="102"/>
      <c r="B26" s="493" t="s">
        <v>327</v>
      </c>
      <c r="C26" s="494"/>
      <c r="D26" s="65"/>
      <c r="E26" s="108"/>
      <c r="F26" s="108"/>
      <c r="G26" s="108"/>
      <c r="H26" s="103"/>
      <c r="I26" s="109"/>
      <c r="J26" s="110">
        <f>J25/L25</f>
        <v>0</v>
      </c>
      <c r="K26" s="111" t="s">
        <v>83</v>
      </c>
      <c r="L26" s="65"/>
      <c r="M26" s="65"/>
    </row>
    <row r="27" spans="1:13" ht="107.1" customHeight="1">
      <c r="A27" s="62"/>
      <c r="B27" s="495"/>
      <c r="C27" s="496"/>
      <c r="D27" s="62"/>
      <c r="E27" s="62"/>
      <c r="F27" s="62"/>
      <c r="G27" s="62"/>
      <c r="H27" s="62"/>
      <c r="I27" s="62"/>
      <c r="J27" s="62"/>
      <c r="K27" s="62"/>
      <c r="L27" s="65"/>
      <c r="M27" s="65"/>
    </row>
    <row r="28" spans="1:13" ht="15" customHeight="1">
      <c r="A28" s="1"/>
      <c r="B28" s="497"/>
      <c r="C28" s="498"/>
      <c r="D28" s="1"/>
      <c r="E28" s="1"/>
      <c r="F28" s="1"/>
      <c r="G28" s="1"/>
      <c r="H28" s="1"/>
      <c r="I28" s="1"/>
      <c r="J28" s="1"/>
      <c r="K28" s="1"/>
    </row>
    <row r="29" spans="1:13" ht="15">
      <c r="A29" s="1"/>
      <c r="D29" s="1"/>
      <c r="E29" s="1"/>
      <c r="F29" s="1"/>
      <c r="G29" s="1"/>
      <c r="H29" s="1"/>
      <c r="I29" s="1"/>
      <c r="J29" s="1"/>
      <c r="K29" s="1"/>
    </row>
    <row r="30" spans="1:13" ht="15">
      <c r="A30" s="1"/>
      <c r="D30" s="1"/>
      <c r="E30" s="1"/>
      <c r="F30" s="1"/>
      <c r="G30" s="1"/>
      <c r="H30" s="1"/>
      <c r="I30" s="1"/>
      <c r="J30" s="1"/>
      <c r="K30" s="1"/>
    </row>
    <row r="31" spans="1:13" ht="15">
      <c r="A31" s="1"/>
      <c r="B31" s="1"/>
      <c r="C31" s="1"/>
      <c r="D31" s="1"/>
      <c r="E31" s="1"/>
      <c r="F31" s="1"/>
      <c r="G31" s="1"/>
      <c r="H31" s="1"/>
      <c r="I31" s="1"/>
      <c r="J31" s="1"/>
      <c r="K31" s="1"/>
    </row>
    <row r="32" spans="1:13" ht="27.95" customHeight="1">
      <c r="A32" s="1"/>
      <c r="B32" s="1"/>
      <c r="C32" s="1"/>
      <c r="D32" s="1"/>
      <c r="E32" s="1"/>
      <c r="F32" s="1"/>
      <c r="G32" s="1"/>
      <c r="H32" s="1"/>
      <c r="I32" s="1"/>
      <c r="J32" s="1"/>
      <c r="K32" s="1"/>
    </row>
    <row r="33" spans="1:11" ht="24" customHeight="1">
      <c r="A33" s="1"/>
      <c r="B33" s="1"/>
      <c r="C33" s="1"/>
      <c r="D33" s="1"/>
      <c r="E33" s="1"/>
      <c r="F33" s="1"/>
      <c r="G33" s="1"/>
      <c r="H33" s="1"/>
      <c r="I33" s="1"/>
      <c r="J33" s="1"/>
      <c r="K33" s="1"/>
    </row>
    <row r="34" spans="1:11" ht="45" customHeight="1">
      <c r="A34" s="1"/>
      <c r="B34" s="1"/>
      <c r="C34" s="1"/>
      <c r="D34" s="1"/>
      <c r="E34" s="1"/>
      <c r="F34" s="1"/>
      <c r="G34" s="1"/>
      <c r="H34" s="1"/>
      <c r="I34" s="1"/>
      <c r="J34" s="1"/>
      <c r="K34" s="1"/>
    </row>
    <row r="35" spans="1:11" ht="15">
      <c r="A35" s="3"/>
      <c r="H35" s="3"/>
      <c r="I35" s="3"/>
    </row>
    <row r="36" spans="1:11" ht="15">
      <c r="A36" s="3"/>
      <c r="H36" s="3"/>
      <c r="I36" s="3"/>
    </row>
    <row r="37" spans="1:11" ht="15">
      <c r="A37" s="3"/>
      <c r="H37" s="3"/>
      <c r="I37" s="3"/>
    </row>
    <row r="38" spans="1:11" ht="15">
      <c r="A38" s="3"/>
      <c r="H38" s="3"/>
      <c r="I38" s="3"/>
    </row>
    <row r="39" spans="1:11" ht="15">
      <c r="A39" s="3"/>
      <c r="H39" s="3"/>
      <c r="I39" s="3"/>
    </row>
    <row r="99" spans="23:23">
      <c r="W99" s="4"/>
    </row>
    <row r="100" spans="23:23">
      <c r="W100" s="4"/>
    </row>
  </sheetData>
  <sheetProtection algorithmName="SHA-512" hashValue="1HOiT6VRg+mGuu2OANldkw2q2F1I+7Q+c9mQR6XoFoifnmYss5E/4p7mTpR3YtCzqlgih9HBE0xtey5/6vS9FQ==" saltValue="2hBcMUK4Q0I5GAjS39agAQ==" spinCount="100000" sheet="1" selectLockedCells="1"/>
  <protectedRanges>
    <protectedRange sqref="G28:G31" name="Range1_1"/>
    <protectedRange sqref="H28" name="Range1_2"/>
    <protectedRange sqref="F7:F13 H7:H13 F15:F20 H15:H20 F22:F24 H22:H24" name="Range1_4"/>
    <protectedRange sqref="G7:G13 G15:G20 G22:G24" name="Range1_1_3"/>
  </protectedRanges>
  <mergeCells count="7">
    <mergeCell ref="B26:C28"/>
    <mergeCell ref="A21:J21"/>
    <mergeCell ref="A6:J6"/>
    <mergeCell ref="B2:C2"/>
    <mergeCell ref="B3:C3"/>
    <mergeCell ref="F5:H5"/>
    <mergeCell ref="A14:J14"/>
  </mergeCells>
  <conditionalFormatting sqref="E14:F14 E7:E13 E15:E20">
    <cfRule type="containsText" dxfId="150" priority="44" operator="containsText" text="no">
      <formula>NOT(ISERROR(SEARCH("no",E7)))</formula>
    </cfRule>
    <cfRule type="containsText" dxfId="149" priority="45" operator="containsText" text="yes">
      <formula>NOT(ISERROR(SEARCH("yes",E7)))</formula>
    </cfRule>
  </conditionalFormatting>
  <conditionalFormatting sqref="J26">
    <cfRule type="cellIs" dxfId="148" priority="40" operator="lessThan">
      <formula>0.5</formula>
    </cfRule>
    <cfRule type="cellIs" dxfId="147" priority="41" operator="between">
      <formula>0.5</formula>
      <formula>0.69</formula>
    </cfRule>
    <cfRule type="cellIs" dxfId="146" priority="42" operator="between">
      <formula>0.7</formula>
      <formula>0.84</formula>
    </cfRule>
    <cfRule type="cellIs" dxfId="145" priority="43" operator="greaterThan">
      <formula>0.84</formula>
    </cfRule>
  </conditionalFormatting>
  <conditionalFormatting sqref="E35:F37">
    <cfRule type="containsText" dxfId="144" priority="34" operator="containsText" text="no">
      <formula>NOT(ISERROR(SEARCH("no",E35)))</formula>
    </cfRule>
    <cfRule type="containsText" dxfId="143" priority="35" operator="containsText" text="yes">
      <formula>NOT(ISERROR(SEARCH("yes",E35)))</formula>
    </cfRule>
  </conditionalFormatting>
  <conditionalFormatting sqref="E38:F38">
    <cfRule type="containsText" dxfId="142" priority="32" operator="containsText" text="no">
      <formula>NOT(ISERROR(SEARCH("no",E38)))</formula>
    </cfRule>
    <cfRule type="containsText" dxfId="141" priority="33" operator="containsText" text="yes">
      <formula>NOT(ISERROR(SEARCH("yes",E38)))</formula>
    </cfRule>
  </conditionalFormatting>
  <conditionalFormatting sqref="F15:F20">
    <cfRule type="containsText" dxfId="140" priority="16" operator="containsText" text="no">
      <formula>NOT(ISERROR(SEARCH("no",F15)))</formula>
    </cfRule>
    <cfRule type="containsText" dxfId="139" priority="17" operator="containsText" text="yes">
      <formula>NOT(ISERROR(SEARCH("yes",F15)))</formula>
    </cfRule>
  </conditionalFormatting>
  <conditionalFormatting sqref="E21:F21">
    <cfRule type="containsText" dxfId="138" priority="14" operator="containsText" text="no">
      <formula>NOT(ISERROR(SEARCH("no",E21)))</formula>
    </cfRule>
    <cfRule type="containsText" dxfId="137" priority="15" operator="containsText" text="yes">
      <formula>NOT(ISERROR(SEARCH("yes",E21)))</formula>
    </cfRule>
  </conditionalFormatting>
  <conditionalFormatting sqref="F7:F13">
    <cfRule type="containsText" dxfId="136" priority="18" operator="containsText" text="no">
      <formula>NOT(ISERROR(SEARCH("no",F7)))</formula>
    </cfRule>
    <cfRule type="containsText" dxfId="135" priority="19" operator="containsText" text="yes">
      <formula>NOT(ISERROR(SEARCH("yes",F7)))</formula>
    </cfRule>
  </conditionalFormatting>
  <conditionalFormatting sqref="E22:E23">
    <cfRule type="containsText" dxfId="134" priority="12" operator="containsText" text="no">
      <formula>NOT(ISERROR(SEARCH("no",E22)))</formula>
    </cfRule>
    <cfRule type="containsText" dxfId="133" priority="13" operator="containsText" text="yes">
      <formula>NOT(ISERROR(SEARCH("yes",E22)))</formula>
    </cfRule>
  </conditionalFormatting>
  <conditionalFormatting sqref="E24">
    <cfRule type="containsText" dxfId="132" priority="8" operator="containsText" text="no">
      <formula>NOT(ISERROR(SEARCH("no",E24)))</formula>
    </cfRule>
    <cfRule type="containsText" dxfId="131" priority="9" operator="containsText" text="yes">
      <formula>NOT(ISERROR(SEARCH("yes",E24)))</formula>
    </cfRule>
  </conditionalFormatting>
  <conditionalFormatting sqref="F24">
    <cfRule type="containsText" dxfId="130" priority="2" operator="containsText" text="no">
      <formula>NOT(ISERROR(SEARCH("no",F24)))</formula>
    </cfRule>
    <cfRule type="containsText" dxfId="129" priority="3" operator="containsText" text="yes">
      <formula>NOT(ISERROR(SEARCH("yes",F24)))</formula>
    </cfRule>
  </conditionalFormatting>
  <conditionalFormatting sqref="F22">
    <cfRule type="containsText" dxfId="128" priority="6" operator="containsText" text="no">
      <formula>NOT(ISERROR(SEARCH("no",F22)))</formula>
    </cfRule>
    <cfRule type="containsText" dxfId="127" priority="7" operator="containsText" text="yes">
      <formula>NOT(ISERROR(SEARCH("yes",F22)))</formula>
    </cfRule>
  </conditionalFormatting>
  <conditionalFormatting sqref="F23">
    <cfRule type="containsText" dxfId="126" priority="4" operator="containsText" text="no">
      <formula>NOT(ISERROR(SEARCH("no",F23)))</formula>
    </cfRule>
    <cfRule type="containsText" dxfId="125" priority="5" operator="containsText" text="yes">
      <formula>NOT(ISERROR(SEARCH("yes",F23)))</formula>
    </cfRule>
  </conditionalFormatting>
  <conditionalFormatting sqref="E1:E1048576">
    <cfRule type="containsText" dxfId="124" priority="1" operator="containsText" text="N/A">
      <formula>NOT(ISERROR(SEARCH("N/A",E1)))</formula>
    </cfRule>
  </conditionalFormatting>
  <dataValidations count="1">
    <dataValidation allowBlank="1" showErrorMessage="1" sqref="F40:F1048576 F1:F5 F7:F26" xr:uid="{CF78DE9A-31EA-C548-A909-D19D3D8F0FF2}"/>
  </dataValidations>
  <hyperlinks>
    <hyperlink ref="B13" r:id="rId1" xr:uid="{F23FAAAA-6507-9045-806D-AD3B84D07486}"/>
  </hyperlinks>
  <pageMargins left="0.7" right="0.7" top="0.75" bottom="0.75" header="0.3" footer="0.3"/>
  <pageSetup paperSize="9" orientation="portrait" r:id="rId2"/>
  <drawing r:id="rId3"/>
  <extLst>
    <ext xmlns:x14="http://schemas.microsoft.com/office/spreadsheetml/2009/9/main" uri="{78C0D931-6437-407d-A8EE-F0AAD7539E65}">
      <x14:conditionalFormattings>
        <x14:conditionalFormatting xmlns:xm="http://schemas.microsoft.com/office/excel/2006/main">
          <x14:cfRule type="cellIs" priority="46" operator="equal" id="{3BA9A862-F222-8E4D-9067-2B1464803DA3}">
            <xm:f>Lists!$I$4</xm:f>
            <x14:dxf>
              <border>
                <left/>
                <right/>
                <top/>
                <bottom/>
                <vertical/>
                <horizontal/>
              </border>
            </x14:dxf>
          </x14:cfRule>
          <x14:cfRule type="cellIs" priority="47" operator="equal" id="{D6FCB877-C674-0648-8169-440F959E784C}">
            <xm:f>Lists!$I$3</xm:f>
            <x14:dxf>
              <fill>
                <patternFill>
                  <bgColor theme="9" tint="0.79998168889431442"/>
                </patternFill>
              </fill>
              <border>
                <left/>
                <right/>
                <top/>
                <bottom/>
                <vertical/>
                <horizontal/>
              </border>
            </x14:dxf>
          </x14:cfRule>
          <x14:cfRule type="cellIs" priority="48" operator="equal" id="{C4FB8910-192C-FB4A-9D53-959B41052CBE}">
            <xm:f>Lists!$I$2</xm:f>
            <x14:dxf>
              <fill>
                <patternFill>
                  <bgColor theme="9" tint="0.59996337778862885"/>
                </patternFill>
              </fill>
              <border>
                <left/>
                <right/>
                <top/>
                <bottom/>
                <vertical/>
                <horizontal/>
              </border>
            </x14:dxf>
          </x14:cfRule>
          <x14:cfRule type="cellIs" priority="49" operator="equal" id="{533D1523-B20E-E84F-A94B-3042CCBDD8FA}">
            <xm:f>Lists!$I$1</xm:f>
            <x14:dxf>
              <fill>
                <patternFill>
                  <bgColor theme="9" tint="0.39994506668294322"/>
                </patternFill>
              </fill>
              <border>
                <left/>
                <right/>
                <top/>
                <bottom/>
                <vertical/>
                <horizontal/>
              </border>
            </x14:dxf>
          </x14:cfRule>
          <xm:sqref>H3</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52CC5F47-6A26-A94E-8399-03377F7B83FA}">
          <x14:formula1>
            <xm:f>Lists!$A$1:$A$3</xm:f>
          </x14:formula1>
          <xm:sqref>E7:E9 E14:E21</xm:sqref>
        </x14:dataValidation>
        <x14:dataValidation type="list" allowBlank="1" showInputMessage="1" showErrorMessage="1" xr:uid="{ACAFC13E-7AC2-3246-AD3F-278DAE992C1A}">
          <x14:formula1>
            <xm:f>Lists!$B$155:$B$157</xm:f>
          </x14:formula1>
          <xm:sqref>E10:E13</xm:sqref>
        </x14:dataValidation>
        <x14:dataValidation type="list" allowBlank="1" showInputMessage="1" showErrorMessage="1" xr:uid="{828B74CB-F983-8F4B-93DF-A0EFB869811D}">
          <x14:formula1>
            <xm:f>Lists!$B$163:$B$169</xm:f>
          </x14:formula1>
          <xm:sqref>E22</xm:sqref>
        </x14:dataValidation>
        <x14:dataValidation type="list" allowBlank="1" showInputMessage="1" showErrorMessage="1" xr:uid="{FAFFD5A1-A87B-3745-8A57-C0E65705AC60}">
          <x14:formula1>
            <xm:f>Lists!$B$171:$B$177</xm:f>
          </x14:formula1>
          <xm:sqref>E23</xm:sqref>
        </x14:dataValidation>
        <x14:dataValidation type="list" allowBlank="1" showInputMessage="1" showErrorMessage="1" xr:uid="{F1507083-2283-F942-9110-669C6C29766B}">
          <x14:formula1>
            <xm:f>Lists!$B$186:$B$189</xm:f>
          </x14:formula1>
          <xm:sqref>E24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1333-6EF9-F147-AC95-6B1CB7204248}">
  <sheetPr>
    <tabColor rgb="FFF5861D"/>
  </sheetPr>
  <dimension ref="A1:W98"/>
  <sheetViews>
    <sheetView zoomScaleNormal="70" workbookViewId="0">
      <selection activeCell="H17" sqref="H17"/>
    </sheetView>
  </sheetViews>
  <sheetFormatPr defaultColWidth="9.140625" defaultRowHeight="59.1"/>
  <cols>
    <col min="1" max="1" width="7.28515625" style="20" customWidth="1"/>
    <col min="2" max="3" width="58.85546875" style="3" customWidth="1"/>
    <col min="4" max="4" width="14.85546875" style="3" customWidth="1"/>
    <col min="5" max="5" width="25.85546875" style="3" customWidth="1"/>
    <col min="6" max="6" width="3.85546875" style="3" customWidth="1"/>
    <col min="7" max="7" width="0.140625" style="3" customWidth="1"/>
    <col min="8" max="8" width="80.85546875" style="33" customWidth="1"/>
    <col min="9" max="9" width="16.42578125" style="16" bestFit="1" customWidth="1"/>
    <col min="10" max="10" width="10" style="3" customWidth="1"/>
    <col min="11" max="11" width="24.140625" style="3" customWidth="1"/>
    <col min="12" max="12" width="4.85546875" style="3" customWidth="1"/>
    <col min="13" max="16384" width="9.140625" style="3"/>
  </cols>
  <sheetData>
    <row r="1" spans="1:13" ht="12.75" customHeight="1" thickBot="1"/>
    <row r="2" spans="1:13" ht="54.95" customHeight="1">
      <c r="B2" s="511" t="s">
        <v>328</v>
      </c>
      <c r="C2" s="512"/>
      <c r="D2" s="22"/>
    </row>
    <row r="3" spans="1:13" ht="50.1" customHeight="1" thickBot="1">
      <c r="A3" s="102"/>
      <c r="B3" s="513" t="s">
        <v>329</v>
      </c>
      <c r="C3" s="514"/>
      <c r="D3" s="114"/>
      <c r="E3" s="65"/>
      <c r="F3" s="65"/>
      <c r="G3" s="65"/>
      <c r="H3" s="206"/>
      <c r="I3" s="104"/>
      <c r="J3" s="113"/>
      <c r="K3" s="65"/>
      <c r="L3" s="65"/>
      <c r="M3" s="65"/>
    </row>
    <row r="4" spans="1:13" ht="9" customHeight="1" thickBot="1">
      <c r="A4" s="102"/>
      <c r="B4" s="116"/>
      <c r="C4" s="116"/>
      <c r="D4" s="116"/>
      <c r="E4" s="106"/>
      <c r="F4" s="106"/>
      <c r="G4" s="207"/>
      <c r="H4" s="206"/>
      <c r="I4" s="104"/>
      <c r="J4" s="65"/>
      <c r="K4" s="65"/>
      <c r="L4" s="65"/>
      <c r="M4" s="65"/>
    </row>
    <row r="5" spans="1:13" ht="50.1" customHeight="1" thickBot="1">
      <c r="A5" s="64"/>
      <c r="B5" s="367" t="s">
        <v>15</v>
      </c>
      <c r="C5" s="368" t="s">
        <v>16</v>
      </c>
      <c r="D5" s="369" t="s">
        <v>17</v>
      </c>
      <c r="E5" s="368" t="s">
        <v>18</v>
      </c>
      <c r="F5" s="515" t="s">
        <v>19</v>
      </c>
      <c r="G5" s="516"/>
      <c r="H5" s="516"/>
      <c r="I5" s="368" t="s">
        <v>20</v>
      </c>
      <c r="J5" s="370" t="s">
        <v>21</v>
      </c>
      <c r="K5" s="65"/>
      <c r="L5" s="65"/>
      <c r="M5" s="65"/>
    </row>
    <row r="6" spans="1:13" ht="50.1" customHeight="1" thickBot="1">
      <c r="A6" s="215" t="s">
        <v>330</v>
      </c>
      <c r="B6" s="216"/>
      <c r="C6" s="216"/>
      <c r="D6" s="216"/>
      <c r="E6" s="216"/>
      <c r="F6" s="216"/>
      <c r="G6" s="216"/>
      <c r="H6" s="216"/>
      <c r="I6" s="216"/>
      <c r="J6" s="217"/>
      <c r="K6" s="65"/>
      <c r="L6" s="65"/>
      <c r="M6" s="65"/>
    </row>
    <row r="7" spans="1:13" ht="50.1" customHeight="1">
      <c r="A7" s="218" t="s">
        <v>331</v>
      </c>
      <c r="B7" s="67" t="s">
        <v>332</v>
      </c>
      <c r="C7" s="68" t="s">
        <v>333</v>
      </c>
      <c r="D7" s="69">
        <v>1</v>
      </c>
      <c r="E7" s="394"/>
      <c r="F7" s="71"/>
      <c r="G7" s="145" t="str">
        <f>IF(ISBLANK(H7), "Enter Text - Provide information on how you keep managers informed and up to date on labour risks, regulation and legislation and health and wellbeing", H7)</f>
        <v>Enter Text - Provide information on how you keep managers informed and up to date on labour risks, regulation and legislation and health and wellbeing</v>
      </c>
      <c r="H7" s="73"/>
      <c r="I7" s="17" t="str">
        <f>IF(OR(E7="No",AND(NOT(ISBLANK(E7)),NOT(ISBLANK(H7)))),"P","")</f>
        <v/>
      </c>
      <c r="J7" s="219">
        <f>IF(OR(E7="No",ISBLANK(E7)), 0, 1)</f>
        <v>0</v>
      </c>
      <c r="K7" s="65"/>
      <c r="L7" s="65"/>
      <c r="M7" s="65"/>
    </row>
    <row r="8" spans="1:13" ht="63.95" customHeight="1">
      <c r="A8" s="218" t="s">
        <v>334</v>
      </c>
      <c r="B8" s="193" t="s">
        <v>335</v>
      </c>
      <c r="C8" s="76" t="s">
        <v>336</v>
      </c>
      <c r="D8" s="69">
        <v>1</v>
      </c>
      <c r="E8" s="392"/>
      <c r="F8" s="71"/>
      <c r="G8" s="145" t="str">
        <f>IF(ISBLANK(H8), "Enter Text - Provide information on how you keep staff informed and up to date on labour risks, regulation and legislation and health and wellbeing", H8)</f>
        <v>Enter Text - Provide information on how you keep staff informed and up to date on labour risks, regulation and legislation and health and wellbeing</v>
      </c>
      <c r="H8" s="73"/>
      <c r="I8" s="17" t="str">
        <f>IF(OR(E8="No",AND(NOT(ISBLANK(E8)),NOT(ISBLANK(H8)))),"P","")</f>
        <v/>
      </c>
      <c r="J8" s="220">
        <f>IF(OR(E8="No",ISBLANK(E8)), 0, 1)</f>
        <v>0</v>
      </c>
      <c r="K8" s="65"/>
      <c r="L8" s="65"/>
      <c r="M8" s="65"/>
    </row>
    <row r="9" spans="1:13" ht="50.1" customHeight="1" thickBot="1">
      <c r="A9" s="218" t="s">
        <v>337</v>
      </c>
      <c r="B9" s="415" t="s">
        <v>338</v>
      </c>
      <c r="C9" s="84" t="s">
        <v>339</v>
      </c>
      <c r="D9" s="85">
        <v>1</v>
      </c>
      <c r="E9" s="393"/>
      <c r="F9" s="199"/>
      <c r="G9" s="145" t="str">
        <f>IF(ISBLANK(H9), "Enter Text - Provide details of all individuals on site responsible for human resources and employment practices. Include individuals responsible for managing labour providers and sub-contractors and for good workplace communications", H9)</f>
        <v>Enter Text - Provide details of all individuals on site responsible for human resources and employment practices. Include individuals responsible for managing labour providers and sub-contractors and for good workplace communications</v>
      </c>
      <c r="H9" s="213"/>
      <c r="I9" s="17" t="str">
        <f>IF(OR(E9="No",AND(NOT(ISBLANK(E9)),NOT(ISBLANK(H9)))),"P","")</f>
        <v/>
      </c>
      <c r="J9" s="221">
        <f>IF(OR(E9="No",ISBLANK(E9)), 0, 1)</f>
        <v>0</v>
      </c>
      <c r="K9" s="65"/>
      <c r="L9" s="65"/>
      <c r="M9" s="65"/>
    </row>
    <row r="10" spans="1:13" s="19" customFormat="1" ht="50.1" customHeight="1" thickBot="1">
      <c r="A10" s="517" t="s">
        <v>340</v>
      </c>
      <c r="B10" s="518"/>
      <c r="C10" s="518"/>
      <c r="D10" s="518"/>
      <c r="E10" s="518"/>
      <c r="F10" s="518"/>
      <c r="G10" s="518"/>
      <c r="H10" s="518"/>
      <c r="I10" s="518"/>
      <c r="J10" s="519"/>
      <c r="K10" s="90"/>
      <c r="L10" s="90"/>
      <c r="M10" s="90"/>
    </row>
    <row r="11" spans="1:13" ht="72" customHeight="1">
      <c r="A11" s="218" t="s">
        <v>341</v>
      </c>
      <c r="B11" s="91" t="s">
        <v>342</v>
      </c>
      <c r="C11" s="68" t="s">
        <v>343</v>
      </c>
      <c r="D11" s="69">
        <v>1</v>
      </c>
      <c r="E11" s="393"/>
      <c r="F11" s="71"/>
      <c r="G11" s="145" t="str">
        <f>IF(ISBLANK(H11), "Enter Text - Provide details of the process followed to assess your sites' human rights risks and any risks identified", H11)</f>
        <v>Enter Text - Provide details of the process followed to assess your sites' human rights risks and any risks identified</v>
      </c>
      <c r="H11" s="73"/>
      <c r="I11" s="17" t="str">
        <f>IF(OR(E11="No",AND(NOT(ISBLANK(E11)),NOT(ISBLANK(H11)))),"P","")</f>
        <v/>
      </c>
      <c r="J11" s="220">
        <f>IF(OR(E11="No",ISBLANK(E11)), 0, 1)</f>
        <v>0</v>
      </c>
      <c r="K11" s="92"/>
      <c r="L11" s="65"/>
      <c r="M11" s="65"/>
    </row>
    <row r="12" spans="1:13" ht="50.1" customHeight="1" thickBot="1">
      <c r="A12" s="218" t="s">
        <v>344</v>
      </c>
      <c r="B12" s="76" t="s">
        <v>345</v>
      </c>
      <c r="C12" s="76" t="s">
        <v>346</v>
      </c>
      <c r="D12" s="69">
        <v>1</v>
      </c>
      <c r="E12" s="392"/>
      <c r="F12" s="71"/>
      <c r="G12" s="145" t="str">
        <f>IF(ISBLANK(H12), "Enter Text - Provide details of what checks are done, how frequently and by whom", H12)</f>
        <v>Enter Text - Provide details of what checks are done, how frequently and by whom</v>
      </c>
      <c r="H12" s="73"/>
      <c r="I12" s="17" t="str">
        <f>IF(OR(E12="No",AND(NOT(ISBLANK(E12)),NOT(ISBLANK(H12)))),"P","")</f>
        <v/>
      </c>
      <c r="J12" s="220">
        <f>IF(OR(E12="No",ISBLANK(E12)), 0, 1)</f>
        <v>0</v>
      </c>
      <c r="K12" s="65"/>
      <c r="L12" s="65"/>
      <c r="M12" s="65"/>
    </row>
    <row r="13" spans="1:13" ht="50.1" customHeight="1" thickBot="1">
      <c r="A13" s="517" t="s">
        <v>347</v>
      </c>
      <c r="B13" s="518"/>
      <c r="C13" s="518"/>
      <c r="D13" s="518"/>
      <c r="E13" s="518"/>
      <c r="F13" s="518"/>
      <c r="G13" s="518"/>
      <c r="H13" s="518"/>
      <c r="I13" s="518"/>
      <c r="J13" s="519"/>
      <c r="K13" s="65"/>
      <c r="L13" s="65"/>
      <c r="M13" s="65"/>
    </row>
    <row r="14" spans="1:13" ht="50.1" customHeight="1">
      <c r="A14" s="218" t="s">
        <v>348</v>
      </c>
      <c r="B14" s="67" t="s">
        <v>349</v>
      </c>
      <c r="C14" s="68" t="s">
        <v>350</v>
      </c>
      <c r="D14" s="69">
        <v>1</v>
      </c>
      <c r="E14" s="394"/>
      <c r="F14" s="71"/>
      <c r="G14" s="145" t="str">
        <f>IF(ISBLANK(H14), "Enter Text - Provide details of how checks/ audits are followed up on and by whom", H14)</f>
        <v>Enter Text - Provide details of how checks/ audits are followed up on and by whom</v>
      </c>
      <c r="H14" s="73"/>
      <c r="I14" s="17" t="str">
        <f t="shared" ref="I14:I19" si="0">IF(OR(E14="No",AND(NOT(ISBLANK(E14)),NOT(ISBLANK(H14)))),"P","")</f>
        <v/>
      </c>
      <c r="J14" s="219">
        <f t="shared" ref="J14:J19" si="1">IF(OR(E14="No",ISBLANK(E14)), 0, 1)</f>
        <v>0</v>
      </c>
      <c r="K14" s="65"/>
      <c r="L14" s="65"/>
      <c r="M14" s="65"/>
    </row>
    <row r="15" spans="1:13" ht="50.1" customHeight="1">
      <c r="A15" s="218" t="s">
        <v>351</v>
      </c>
      <c r="B15" s="75" t="s">
        <v>352</v>
      </c>
      <c r="C15" s="76" t="s">
        <v>353</v>
      </c>
      <c r="D15" s="69">
        <v>1</v>
      </c>
      <c r="E15" s="394"/>
      <c r="F15" s="71"/>
      <c r="G15" s="145" t="str">
        <f>IF(ISBLANK(H15), "Enter Text - Provide details of the site's workplace policies, how they are communicated to workers, how frequently they are updated and how you check that they are understood", H15)</f>
        <v>Enter Text - Provide details of the site's workplace policies, how they are communicated to workers, how frequently they are updated and how you check that they are understood</v>
      </c>
      <c r="H15" s="73"/>
      <c r="I15" s="17" t="str">
        <f t="shared" si="0"/>
        <v/>
      </c>
      <c r="J15" s="220">
        <f t="shared" si="1"/>
        <v>0</v>
      </c>
      <c r="K15" s="65"/>
      <c r="L15" s="65"/>
      <c r="M15" s="65"/>
    </row>
    <row r="16" spans="1:13" ht="63" customHeight="1">
      <c r="A16" s="218" t="s">
        <v>354</v>
      </c>
      <c r="B16" s="76" t="s">
        <v>355</v>
      </c>
      <c r="C16" s="76" t="s">
        <v>356</v>
      </c>
      <c r="D16" s="69">
        <v>2</v>
      </c>
      <c r="E16" s="394"/>
      <c r="F16" s="71"/>
      <c r="G16" s="145" t="str">
        <f>IF(ISBLANK(H16), "Enter Text - Provide details of how workers are made aware of their right to freedom of association and collective bargaining,  what access is provided on site to trade unions, how workers are represented and how often they meet with management", H16)</f>
        <v>Enter Text - Provide details of how workers are made aware of their right to freedom of association and collective bargaining,  what access is provided on site to trade unions, how workers are represented and how often they meet with management</v>
      </c>
      <c r="H16" s="73"/>
      <c r="I16" s="17" t="str">
        <f t="shared" si="0"/>
        <v/>
      </c>
      <c r="J16" s="220">
        <f>IF(OR(E16="No",ISBLANK(E16)), 0, 2)</f>
        <v>0</v>
      </c>
      <c r="K16" s="65"/>
      <c r="L16" s="65"/>
      <c r="M16" s="65"/>
    </row>
    <row r="17" spans="1:13" ht="60" customHeight="1">
      <c r="A17" s="218" t="s">
        <v>357</v>
      </c>
      <c r="B17" s="76" t="s">
        <v>358</v>
      </c>
      <c r="C17" s="76" t="s">
        <v>359</v>
      </c>
      <c r="D17" s="69">
        <v>2</v>
      </c>
      <c r="E17" s="394"/>
      <c r="F17" s="71"/>
      <c r="G17" s="145" t="str">
        <f>IF(ISBLANK(H17), "Enter Text - Provide details of what channels are available for two-way worker-management communication, how workers are made aware of these, how you know they use the channels and how you respond to issues raised", H17)</f>
        <v>Enter Text - Provide details of what channels are available for two-way worker-management communication, how workers are made aware of these, how you know they use the channels and how you respond to issues raised</v>
      </c>
      <c r="H17" s="73"/>
      <c r="I17" s="17" t="str">
        <f>IF(OR(E17="No",AND(NOT(ISBLANK(E17)),NOT(ISBLANK(H17)))),"P","")</f>
        <v/>
      </c>
      <c r="J17" s="220">
        <f>IF(OR(E17="No",ISBLANK(E17)), 0, 2)</f>
        <v>0</v>
      </c>
      <c r="K17" s="65"/>
      <c r="L17" s="65"/>
      <c r="M17" s="65"/>
    </row>
    <row r="18" spans="1:13" ht="50.1" customHeight="1">
      <c r="A18" s="218" t="s">
        <v>360</v>
      </c>
      <c r="B18" s="75" t="s">
        <v>361</v>
      </c>
      <c r="C18" s="76" t="s">
        <v>362</v>
      </c>
      <c r="D18" s="69">
        <v>1</v>
      </c>
      <c r="E18" s="392"/>
      <c r="F18" s="71"/>
      <c r="G18" s="145" t="str">
        <f>IF(ISBLANK(H18), "Enter Text - Provide details of how workers are recruited and what checks are done at all stages of recruitment to avoid forced labour and human trafficking", H18)</f>
        <v>Enter Text - Provide details of how workers are recruited and what checks are done at all stages of recruitment to avoid forced labour and human trafficking</v>
      </c>
      <c r="H18" s="73"/>
      <c r="I18" s="17" t="str">
        <f>IF(OR(E18="No",AND(NOT(ISBLANK(E18)),NOT(ISBLANK(H18)))),"P","")</f>
        <v/>
      </c>
      <c r="J18" s="221">
        <f t="shared" si="1"/>
        <v>0</v>
      </c>
      <c r="K18" s="65"/>
      <c r="L18" s="65"/>
      <c r="M18" s="65"/>
    </row>
    <row r="19" spans="1:13" ht="50.1" customHeight="1">
      <c r="A19" s="218" t="s">
        <v>363</v>
      </c>
      <c r="B19" s="75" t="s">
        <v>364</v>
      </c>
      <c r="C19" s="76" t="s">
        <v>365</v>
      </c>
      <c r="D19" s="69">
        <v>1</v>
      </c>
      <c r="E19" s="394"/>
      <c r="F19" s="71"/>
      <c r="G19" s="145" t="str">
        <f>IF(ISBLANK(H19), "Enter Text - Provide details of what systems are in place, how regularly they are they reviewed and by whom", H19)</f>
        <v>Enter Text - Provide details of what systems are in place, how regularly they are they reviewed and by whom</v>
      </c>
      <c r="H19" s="73"/>
      <c r="I19" s="17" t="str">
        <f t="shared" si="0"/>
        <v/>
      </c>
      <c r="J19" s="98">
        <f t="shared" si="1"/>
        <v>0</v>
      </c>
      <c r="K19" s="65"/>
      <c r="L19" s="65"/>
      <c r="M19" s="65"/>
    </row>
    <row r="20" spans="1:13" ht="50.1" customHeight="1">
      <c r="A20" s="222" t="s">
        <v>366</v>
      </c>
      <c r="B20" s="75" t="s">
        <v>367</v>
      </c>
      <c r="C20" s="68" t="s">
        <v>368</v>
      </c>
      <c r="D20" s="69">
        <v>2</v>
      </c>
      <c r="E20" s="392"/>
      <c r="F20" s="71"/>
      <c r="G20" s="145" t="str">
        <f>IF(ISBLANK(H20), "Enter Text - Provide details of the type and level of your award e.g. Investors in People, Silver award", H20)</f>
        <v>Enter Text - Provide details of the type and level of your award e.g. Investors in People, Silver award</v>
      </c>
      <c r="H20" s="73"/>
      <c r="I20" s="17" t="str">
        <f>IF(OR(E20="No",AND(NOT(ISBLANK(E20)),NOT(ISBLANK(H20)))),"P","")</f>
        <v/>
      </c>
      <c r="J20" s="219">
        <f>IF(OR(E20="No",ISBLANK(E20)), 0, 2)</f>
        <v>0</v>
      </c>
      <c r="K20" s="65"/>
      <c r="L20" s="65"/>
      <c r="M20" s="65"/>
    </row>
    <row r="21" spans="1:13" ht="50.1" customHeight="1">
      <c r="A21" s="222" t="s">
        <v>369</v>
      </c>
      <c r="B21" s="75" t="s">
        <v>370</v>
      </c>
      <c r="C21" s="76" t="s">
        <v>371</v>
      </c>
      <c r="D21" s="69">
        <v>3</v>
      </c>
      <c r="E21" s="392"/>
      <c r="F21" s="71"/>
      <c r="G21" s="145" t="str">
        <f>IF(ISBLANK(H21), "Enter Text - Provide details of when you became a Living Wage Employer and who this status is recognised by", H21)</f>
        <v>Enter Text - Provide details of when you became a Living Wage Employer and who this status is recognised by</v>
      </c>
      <c r="H21" s="73"/>
      <c r="I21" s="17" t="str">
        <f>IF(OR(E21="No",AND(NOT(ISBLANK(E21)),NOT(ISBLANK(H21)))),"P","")</f>
        <v/>
      </c>
      <c r="J21" s="221">
        <f>IF(OR(E21="No",ISBLANK(E21)), 0, IF(E21="Yes - Achieved", 3, IF(E21="Yes - Committed", 1.5)))</f>
        <v>0</v>
      </c>
      <c r="K21" s="65"/>
      <c r="L21" s="65"/>
      <c r="M21" s="65"/>
    </row>
    <row r="22" spans="1:13" ht="50.1" customHeight="1">
      <c r="A22" s="223" t="s">
        <v>372</v>
      </c>
      <c r="B22" s="75" t="s">
        <v>373</v>
      </c>
      <c r="C22" s="76" t="s">
        <v>374</v>
      </c>
      <c r="D22" s="69">
        <v>1</v>
      </c>
      <c r="E22" s="394"/>
      <c r="F22" s="71"/>
      <c r="G22" s="145" t="str">
        <f>IF(ISBLANK(H22), "Enter Text - Provide details on what targets are shared, how frequently, where and how they are displayed", H22)</f>
        <v>Enter Text - Provide details on what targets are shared, how frequently, where and how they are displayed</v>
      </c>
      <c r="H22" s="73"/>
      <c r="I22" s="30" t="str">
        <f>IF(OR(E22="No",AND(NOT(ISBLANK(E22)),NOT(ISBLANK(H22)))),"P","")</f>
        <v/>
      </c>
      <c r="J22" s="220">
        <f t="shared" ref="J22" si="2">IF(OR(E22="No",ISBLANK(E22)), 0, 1)</f>
        <v>0</v>
      </c>
      <c r="K22" s="65"/>
      <c r="L22" s="65"/>
      <c r="M22" s="65"/>
    </row>
    <row r="23" spans="1:13" ht="24" customHeight="1" thickBot="1">
      <c r="A23" s="102"/>
      <c r="B23" s="65"/>
      <c r="C23" s="65"/>
      <c r="D23" s="65"/>
      <c r="E23" s="65"/>
      <c r="F23" s="65"/>
      <c r="G23" s="65"/>
      <c r="H23" s="103"/>
      <c r="I23" s="104"/>
      <c r="J23" s="105">
        <f>SUM(J1:J22)</f>
        <v>0</v>
      </c>
      <c r="K23" s="106" t="s">
        <v>80</v>
      </c>
      <c r="L23" s="107">
        <f>SUM(D7:D9,D11:D12,D14:D22)</f>
        <v>19</v>
      </c>
      <c r="M23" s="107" t="s">
        <v>81</v>
      </c>
    </row>
    <row r="24" spans="1:13" ht="24.75" customHeight="1" thickTop="1">
      <c r="A24" s="102"/>
      <c r="B24" s="65"/>
      <c r="C24" s="65"/>
      <c r="D24" s="65"/>
      <c r="E24" s="108"/>
      <c r="F24" s="108"/>
      <c r="G24" s="108"/>
      <c r="H24" s="103"/>
      <c r="I24" s="109"/>
      <c r="J24" s="110">
        <f>J23/L23</f>
        <v>0</v>
      </c>
      <c r="K24" s="111" t="s">
        <v>83</v>
      </c>
      <c r="L24" s="65"/>
      <c r="M24" s="65"/>
    </row>
    <row r="25" spans="1:13" ht="44.1" customHeight="1">
      <c r="A25" s="103"/>
      <c r="B25" s="103"/>
      <c r="C25" s="103"/>
      <c r="D25" s="103"/>
      <c r="E25" s="103"/>
      <c r="F25" s="103"/>
      <c r="G25" s="103"/>
      <c r="H25" s="103"/>
      <c r="I25" s="103"/>
      <c r="J25" s="103"/>
      <c r="K25" s="65"/>
      <c r="L25" s="65"/>
      <c r="M25" s="65"/>
    </row>
    <row r="26" spans="1:13" ht="18">
      <c r="A26" s="103"/>
      <c r="B26" s="103"/>
      <c r="C26" s="103"/>
      <c r="D26" s="103"/>
      <c r="E26" s="103"/>
      <c r="F26" s="103"/>
      <c r="G26" s="103"/>
      <c r="H26" s="103"/>
      <c r="I26" s="103"/>
      <c r="J26" s="103"/>
      <c r="K26" s="65"/>
      <c r="L26" s="65"/>
      <c r="M26" s="65"/>
    </row>
    <row r="27" spans="1:13" ht="18.95">
      <c r="A27" s="33"/>
      <c r="B27" s="33"/>
      <c r="C27" s="33"/>
      <c r="D27" s="33"/>
      <c r="E27" s="33"/>
      <c r="F27" s="33"/>
      <c r="G27" s="33"/>
      <c r="I27" s="33"/>
      <c r="J27" s="33"/>
    </row>
    <row r="28" spans="1:13" ht="18.95">
      <c r="A28" s="33"/>
      <c r="B28" s="33"/>
      <c r="C28" s="33"/>
      <c r="D28" s="33"/>
      <c r="E28" s="33"/>
      <c r="F28" s="33"/>
      <c r="G28" s="33"/>
      <c r="I28" s="33"/>
      <c r="J28" s="33"/>
    </row>
    <row r="29" spans="1:13" ht="18.95">
      <c r="A29" s="33"/>
      <c r="B29" s="33"/>
      <c r="C29" s="33"/>
      <c r="D29" s="33"/>
      <c r="E29" s="33"/>
      <c r="F29" s="33"/>
      <c r="G29" s="33"/>
      <c r="I29" s="33"/>
      <c r="J29" s="33"/>
    </row>
    <row r="30" spans="1:13" ht="27.95" customHeight="1">
      <c r="A30" s="33"/>
      <c r="B30" s="33"/>
      <c r="C30" s="33"/>
      <c r="D30" s="33"/>
      <c r="E30" s="33"/>
      <c r="F30" s="33"/>
      <c r="G30" s="33"/>
      <c r="I30" s="33"/>
      <c r="J30" s="33"/>
    </row>
    <row r="31" spans="1:13" ht="24" customHeight="1">
      <c r="A31" s="33"/>
      <c r="B31" s="33"/>
      <c r="C31" s="33"/>
      <c r="D31" s="33"/>
      <c r="E31" s="33"/>
      <c r="F31" s="33"/>
      <c r="G31" s="33"/>
      <c r="I31" s="33"/>
      <c r="J31" s="33"/>
      <c r="K31" s="33"/>
    </row>
    <row r="32" spans="1:13" ht="45" customHeight="1">
      <c r="A32" s="33"/>
      <c r="B32" s="33"/>
      <c r="C32" s="33"/>
      <c r="D32" s="33"/>
      <c r="E32" s="33"/>
      <c r="F32" s="33"/>
      <c r="G32" s="33"/>
      <c r="I32" s="33"/>
      <c r="J32" s="33"/>
      <c r="K32" s="33"/>
    </row>
    <row r="33" spans="1:11" ht="18.95">
      <c r="A33" s="33"/>
      <c r="B33" s="33"/>
      <c r="C33" s="33"/>
      <c r="D33" s="33"/>
      <c r="E33" s="33"/>
      <c r="F33" s="33"/>
      <c r="G33" s="33"/>
      <c r="I33" s="33"/>
      <c r="J33" s="33"/>
      <c r="K33" s="33"/>
    </row>
    <row r="34" spans="1:11" ht="18.95">
      <c r="A34" s="33"/>
      <c r="B34" s="33"/>
      <c r="C34" s="33"/>
      <c r="D34" s="33"/>
      <c r="E34" s="33"/>
      <c r="F34" s="33"/>
      <c r="G34" s="33"/>
      <c r="I34" s="33"/>
      <c r="J34" s="33"/>
      <c r="K34" s="33"/>
    </row>
    <row r="35" spans="1:11" ht="18.95">
      <c r="A35" s="33"/>
      <c r="B35" s="33"/>
      <c r="C35" s="33"/>
      <c r="D35" s="33"/>
      <c r="E35" s="33"/>
      <c r="F35" s="33"/>
      <c r="G35" s="33"/>
      <c r="I35" s="33"/>
      <c r="J35" s="33"/>
      <c r="K35" s="33"/>
    </row>
    <row r="36" spans="1:11" ht="18.95">
      <c r="A36" s="33"/>
      <c r="B36" s="33"/>
      <c r="C36" s="33"/>
      <c r="D36" s="33"/>
      <c r="E36" s="33"/>
      <c r="F36" s="33"/>
      <c r="G36" s="33"/>
      <c r="I36" s="33"/>
      <c r="J36" s="33"/>
      <c r="K36" s="33"/>
    </row>
    <row r="37" spans="1:11" ht="18.95">
      <c r="A37" s="33"/>
      <c r="B37" s="33"/>
      <c r="C37" s="33"/>
      <c r="D37" s="33"/>
      <c r="E37" s="33"/>
      <c r="F37" s="33"/>
      <c r="G37" s="33"/>
      <c r="I37" s="33"/>
      <c r="J37" s="33"/>
      <c r="K37" s="33"/>
    </row>
    <row r="97" spans="23:23">
      <c r="W97" s="4"/>
    </row>
    <row r="98" spans="23:23">
      <c r="W98" s="4"/>
    </row>
  </sheetData>
  <sheetProtection algorithmName="SHA-512" hashValue="SElkLJA+AmKCRNaz91YdXmsQvxm5iyng7wcbqmYnFIHsZ8IlpJ2QIzSnTRAhJQDuTb28VCjZuC5UJY9dqvonvg==" saltValue="8rw4V+UkwIFbIslvCResWQ==" spinCount="100000" sheet="1" objects="1" selectLockedCells="1"/>
  <protectedRanges>
    <protectedRange sqref="F9 H9 F11:F12 H11:H12 F14:F22 H14:H22 H7:H8 F7:F8" name="Range1_4"/>
    <protectedRange sqref="G11:G12 G14:G22 G7:G9" name="Range1_1_3"/>
  </protectedRanges>
  <mergeCells count="5">
    <mergeCell ref="B2:C2"/>
    <mergeCell ref="B3:C3"/>
    <mergeCell ref="F5:H5"/>
    <mergeCell ref="A10:J10"/>
    <mergeCell ref="A13:J13"/>
  </mergeCells>
  <conditionalFormatting sqref="E14:E20 E22 E11:E12 E7:F9">
    <cfRule type="containsText" dxfId="119" priority="23" operator="containsText" text="no">
      <formula>NOT(ISERROR(SEARCH("no",E7)))</formula>
    </cfRule>
    <cfRule type="containsText" dxfId="118" priority="24" operator="containsText" text="yes">
      <formula>NOT(ISERROR(SEARCH("yes",E7)))</formula>
    </cfRule>
  </conditionalFormatting>
  <conditionalFormatting sqref="J24">
    <cfRule type="cellIs" dxfId="117" priority="19" operator="lessThan">
      <formula>0.5</formula>
    </cfRule>
    <cfRule type="cellIs" dxfId="116" priority="20" operator="between">
      <formula>0.5</formula>
      <formula>0.69</formula>
    </cfRule>
    <cfRule type="cellIs" dxfId="115" priority="21" operator="between">
      <formula>0.7</formula>
      <formula>0.84</formula>
    </cfRule>
    <cfRule type="cellIs" dxfId="114" priority="22" operator="greaterThan">
      <formula>0.84</formula>
    </cfRule>
  </conditionalFormatting>
  <conditionalFormatting sqref="E21">
    <cfRule type="containsText" dxfId="113" priority="9" operator="containsText" text="no">
      <formula>NOT(ISERROR(SEARCH("no",E21)))</formula>
    </cfRule>
    <cfRule type="containsText" dxfId="112" priority="10" operator="containsText" text="yes">
      <formula>NOT(ISERROR(SEARCH("yes",E21)))</formula>
    </cfRule>
  </conditionalFormatting>
  <conditionalFormatting sqref="F11">
    <cfRule type="containsText" dxfId="111" priority="5" operator="containsText" text="no">
      <formula>NOT(ISERROR(SEARCH("no",F11)))</formula>
    </cfRule>
    <cfRule type="containsText" dxfId="110" priority="6" operator="containsText" text="yes">
      <formula>NOT(ISERROR(SEARCH("yes",F11)))</formula>
    </cfRule>
  </conditionalFormatting>
  <conditionalFormatting sqref="F12">
    <cfRule type="containsText" dxfId="109" priority="3" operator="containsText" text="no">
      <formula>NOT(ISERROR(SEARCH("no",F12)))</formula>
    </cfRule>
    <cfRule type="containsText" dxfId="108" priority="4" operator="containsText" text="yes">
      <formula>NOT(ISERROR(SEARCH("yes",F12)))</formula>
    </cfRule>
  </conditionalFormatting>
  <conditionalFormatting sqref="F14:F22">
    <cfRule type="containsText" dxfId="107" priority="1" operator="containsText" text="no">
      <formula>NOT(ISERROR(SEARCH("no",F14)))</formula>
    </cfRule>
    <cfRule type="containsText" dxfId="106" priority="2" operator="containsText" text="yes">
      <formula>NOT(ISERROR(SEARCH("yes",F14)))</formula>
    </cfRule>
  </conditionalFormatting>
  <dataValidations count="1">
    <dataValidation allowBlank="1" showErrorMessage="1" sqref="F38:F1048576 F11:F12 F14:F24 F1:F5 F7:F9" xr:uid="{CE648F16-781A-9A4F-AFE8-E3A515D77403}"/>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5" operator="equal" id="{451829B7-7A0D-C244-ADDA-8575A5692F73}">
            <xm:f>Lists!$I$4</xm:f>
            <x14:dxf>
              <border>
                <left/>
                <right/>
                <top/>
                <bottom/>
                <vertical/>
                <horizontal/>
              </border>
            </x14:dxf>
          </x14:cfRule>
          <x14:cfRule type="cellIs" priority="26" operator="equal" id="{2353D9BC-2E22-0B42-AC47-6F5A56543CAF}">
            <xm:f>Lists!$I$3</xm:f>
            <x14:dxf>
              <fill>
                <patternFill>
                  <bgColor theme="9" tint="0.79998168889431442"/>
                </patternFill>
              </fill>
              <border>
                <left/>
                <right/>
                <top/>
                <bottom/>
                <vertical/>
                <horizontal/>
              </border>
            </x14:dxf>
          </x14:cfRule>
          <x14:cfRule type="cellIs" priority="27" operator="equal" id="{E974C966-649E-264E-A3CA-B3D50E5AA9EC}">
            <xm:f>Lists!$I$2</xm:f>
            <x14:dxf>
              <fill>
                <patternFill>
                  <bgColor theme="9" tint="0.59996337778862885"/>
                </patternFill>
              </fill>
              <border>
                <left/>
                <right/>
                <top/>
                <bottom/>
                <vertical/>
                <horizontal/>
              </border>
            </x14:dxf>
          </x14:cfRule>
          <x14:cfRule type="cellIs" priority="28" operator="equal" id="{CC19B797-2B24-C841-B761-BD89CEFF04E0}">
            <xm:f>Lists!$I$1</xm:f>
            <x14:dxf>
              <fill>
                <patternFill>
                  <bgColor theme="9" tint="0.39994506668294322"/>
                </patternFill>
              </fill>
              <border>
                <left/>
                <right/>
                <top/>
                <bottom/>
                <vertical/>
                <horizontal/>
              </border>
            </x14:dxf>
          </x14:cfRule>
          <xm:sqref>H3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238A6AE-4C20-E146-9CEB-35818DD86DA1}">
          <x14:formula1>
            <xm:f>Lists!$A$1:$A$3</xm:f>
          </x14:formula1>
          <xm:sqref>E11:E12 E14:E20 E22 E7:E9</xm:sqref>
        </x14:dataValidation>
        <x14:dataValidation type="list" allowBlank="1" showInputMessage="1" showErrorMessage="1" xr:uid="{00FD831B-9833-0D44-8713-8EA1171E5D9B}">
          <x14:formula1>
            <xm:f>Lists!$B$155:$B$157</xm:f>
          </x14:formula1>
          <xm:sqref>E21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24E33-BE16-254B-B05D-37F3D30AA798}">
  <sheetPr>
    <tabColor rgb="FFBE518C"/>
  </sheetPr>
  <dimension ref="A1:W98"/>
  <sheetViews>
    <sheetView zoomScaleNormal="100" workbookViewId="0">
      <selection activeCell="E7" sqref="E7"/>
    </sheetView>
  </sheetViews>
  <sheetFormatPr defaultColWidth="9.140625" defaultRowHeight="59.1"/>
  <cols>
    <col min="1" max="1" width="7.28515625" style="20" customWidth="1"/>
    <col min="2" max="3" width="58.85546875" style="3" customWidth="1"/>
    <col min="4" max="4" width="14.85546875" style="3" customWidth="1"/>
    <col min="5" max="5" width="25.85546875" style="3" customWidth="1"/>
    <col min="6" max="6" width="4.28515625" style="3" customWidth="1"/>
    <col min="7" max="7" width="0.140625" style="3" customWidth="1"/>
    <col min="8" max="8" width="80.85546875" style="33" customWidth="1"/>
    <col min="9" max="9" width="16.42578125" style="16" bestFit="1" customWidth="1"/>
    <col min="10" max="10" width="10" style="3" customWidth="1"/>
    <col min="11" max="11" width="22.42578125" style="3" customWidth="1"/>
    <col min="12" max="12" width="4.140625" style="3" customWidth="1"/>
    <col min="13" max="13" width="4.42578125" style="3" customWidth="1"/>
    <col min="14" max="16384" width="9.140625" style="3"/>
  </cols>
  <sheetData>
    <row r="1" spans="1:13" ht="12.75" customHeight="1" thickBot="1"/>
    <row r="2" spans="1:13" ht="54.95" customHeight="1">
      <c r="B2" s="520" t="s">
        <v>375</v>
      </c>
      <c r="C2" s="521"/>
      <c r="D2" s="22"/>
    </row>
    <row r="3" spans="1:13" ht="50.1" customHeight="1" thickBot="1">
      <c r="A3" s="102"/>
      <c r="B3" s="522" t="s">
        <v>376</v>
      </c>
      <c r="C3" s="523"/>
      <c r="D3" s="114"/>
      <c r="E3" s="65"/>
      <c r="F3" s="65"/>
      <c r="G3" s="65"/>
      <c r="H3" s="206"/>
      <c r="I3" s="104"/>
      <c r="J3" s="113"/>
      <c r="K3" s="65"/>
      <c r="L3" s="65"/>
      <c r="M3" s="65"/>
    </row>
    <row r="4" spans="1:13" ht="9" customHeight="1" thickBot="1">
      <c r="A4" s="102"/>
      <c r="B4" s="116"/>
      <c r="C4" s="116"/>
      <c r="D4" s="116"/>
      <c r="E4" s="106"/>
      <c r="F4" s="106"/>
      <c r="G4" s="207"/>
      <c r="H4" s="206"/>
      <c r="I4" s="104"/>
      <c r="J4" s="65"/>
      <c r="K4" s="65"/>
      <c r="L4" s="65"/>
      <c r="M4" s="65"/>
    </row>
    <row r="5" spans="1:13" ht="50.1" customHeight="1" thickBot="1">
      <c r="A5" s="64"/>
      <c r="B5" s="371" t="s">
        <v>15</v>
      </c>
      <c r="C5" s="372" t="s">
        <v>16</v>
      </c>
      <c r="D5" s="373" t="s">
        <v>17</v>
      </c>
      <c r="E5" s="372" t="s">
        <v>18</v>
      </c>
      <c r="F5" s="524" t="s">
        <v>19</v>
      </c>
      <c r="G5" s="525"/>
      <c r="H5" s="525"/>
      <c r="I5" s="372" t="s">
        <v>20</v>
      </c>
      <c r="J5" s="374" t="s">
        <v>21</v>
      </c>
      <c r="K5" s="65"/>
      <c r="L5" s="65"/>
      <c r="M5" s="65"/>
    </row>
    <row r="6" spans="1:13" ht="50.1" customHeight="1" thickBot="1">
      <c r="A6" s="224" t="s">
        <v>340</v>
      </c>
      <c r="B6" s="225"/>
      <c r="C6" s="225"/>
      <c r="D6" s="225"/>
      <c r="E6" s="225"/>
      <c r="F6" s="225"/>
      <c r="G6" s="225"/>
      <c r="H6" s="225"/>
      <c r="I6" s="225"/>
      <c r="J6" s="226"/>
      <c r="K6" s="65"/>
      <c r="L6" s="65"/>
      <c r="M6" s="65"/>
    </row>
    <row r="7" spans="1:13" ht="62.1" customHeight="1">
      <c r="A7" s="227" t="s">
        <v>377</v>
      </c>
      <c r="B7" s="67" t="s">
        <v>378</v>
      </c>
      <c r="C7" s="68" t="s">
        <v>379</v>
      </c>
      <c r="D7" s="69">
        <v>1</v>
      </c>
      <c r="E7" s="401"/>
      <c r="F7" s="71"/>
      <c r="G7" s="145" t="str">
        <f>IF(ISBLANK(H7), "Enter Text - Provide details of the process followed to assess your direct suppliers' human rights risks, including labour providers and sub-contractors, and any risks identified", H7)</f>
        <v>Enter Text - Provide details of the process followed to assess your direct suppliers' human rights risks, including labour providers and sub-contractors, and any risks identified</v>
      </c>
      <c r="H7" s="73"/>
      <c r="I7" s="17" t="str">
        <f>IF(OR(E7="No",AND(NOT(ISBLANK(E7)),NOT(ISBLANK(H7)))),"P","")</f>
        <v/>
      </c>
      <c r="J7" s="219">
        <f>IF(OR(E7="No",ISBLANK(E7)), 0, 1)</f>
        <v>0</v>
      </c>
      <c r="K7" s="65"/>
      <c r="L7" s="65"/>
      <c r="M7" s="65"/>
    </row>
    <row r="8" spans="1:13" ht="50.1" customHeight="1" thickBot="1">
      <c r="A8" s="227" t="s">
        <v>380</v>
      </c>
      <c r="B8" s="75" t="s">
        <v>381</v>
      </c>
      <c r="C8" s="76" t="s">
        <v>382</v>
      </c>
      <c r="D8" s="69">
        <v>2</v>
      </c>
      <c r="E8" s="401"/>
      <c r="F8" s="71"/>
      <c r="G8" s="145" t="str">
        <f>IF(ISBLANK(H8), "Enter Text - Provide details of the process followed to assess your supply chain human rights risks and any risks identified", H8)</f>
        <v>Enter Text - Provide details of the process followed to assess your supply chain human rights risks and any risks identified</v>
      </c>
      <c r="H8" s="73"/>
      <c r="I8" s="17" t="str">
        <f>IF(OR(E8="No",AND(NOT(ISBLANK(E8)),NOT(ISBLANK(H8)))),"P","")</f>
        <v/>
      </c>
      <c r="J8" s="220">
        <f>IF(OR(E8="No",ISBLANK(E8)), 0, 2)</f>
        <v>0</v>
      </c>
      <c r="K8" s="65"/>
      <c r="L8" s="65"/>
      <c r="M8" s="65"/>
    </row>
    <row r="9" spans="1:13" s="19" customFormat="1" ht="50.1" customHeight="1" thickBot="1">
      <c r="A9" s="526" t="s">
        <v>383</v>
      </c>
      <c r="B9" s="527"/>
      <c r="C9" s="527"/>
      <c r="D9" s="527"/>
      <c r="E9" s="527"/>
      <c r="F9" s="527"/>
      <c r="G9" s="527"/>
      <c r="H9" s="527"/>
      <c r="I9" s="527"/>
      <c r="J9" s="528"/>
      <c r="K9" s="90"/>
      <c r="L9" s="90"/>
      <c r="M9" s="90"/>
    </row>
    <row r="10" spans="1:13" ht="81.95" customHeight="1">
      <c r="A10" s="227" t="s">
        <v>384</v>
      </c>
      <c r="B10" s="91" t="s">
        <v>385</v>
      </c>
      <c r="C10" s="68" t="s">
        <v>386</v>
      </c>
      <c r="D10" s="69">
        <v>1</v>
      </c>
      <c r="E10" s="401"/>
      <c r="F10" s="71"/>
      <c r="G10" s="145" t="str">
        <f>IF(ISBLANK(H10), "Enter Text - Provide details of how you work with your direct suppliers to promote good employment practices. May include social audits as a third-party verification method. Must include supporting suppliers to promote worker representation "&amp;"and to develop a process for remedying cases of forced and/ or child labour", H10)</f>
        <v>Enter Text - Provide details of how you work with your direct suppliers to promote good employment practices. May include social audits as a third-party verification method. Must include supporting suppliers to promote worker representation and to develop a process for remedying cases of forced and/ or child labour</v>
      </c>
      <c r="H10" s="73"/>
      <c r="I10" s="17" t="str">
        <f>IF(OR(E10="No",AND(NOT(ISBLANK(E10)),NOT(ISBLANK(H10)))),"P","")</f>
        <v/>
      </c>
      <c r="J10" s="219">
        <f t="shared" ref="J10:J17" si="0">IF(OR(E10="No",ISBLANK(E10)), 0, 1)</f>
        <v>0</v>
      </c>
      <c r="K10" s="92"/>
      <c r="L10" s="65"/>
      <c r="M10" s="65"/>
    </row>
    <row r="11" spans="1:13" ht="50.1" customHeight="1">
      <c r="A11" s="227" t="s">
        <v>387</v>
      </c>
      <c r="B11" s="76" t="s">
        <v>388</v>
      </c>
      <c r="C11" s="76" t="s">
        <v>389</v>
      </c>
      <c r="D11" s="69">
        <v>1</v>
      </c>
      <c r="E11" s="401"/>
      <c r="F11" s="71"/>
      <c r="G11" s="145" t="str">
        <f>IF(ISBLANK(H11), "Enter Text - Provide details of how you assess your direct suppliers' workplace policies and how you check these have been communicated to workers", H11)</f>
        <v>Enter Text - Provide details of how you assess your direct suppliers' workplace policies and how you check these have been communicated to workers</v>
      </c>
      <c r="H11" s="73"/>
      <c r="I11" s="17" t="str">
        <f>IF(OR(E11="No",AND(NOT(ISBLANK(E11)),NOT(ISBLANK(H11)))),"P","")</f>
        <v/>
      </c>
      <c r="J11" s="220">
        <f t="shared" si="0"/>
        <v>0</v>
      </c>
      <c r="K11" s="65"/>
      <c r="L11" s="65"/>
      <c r="M11" s="65"/>
    </row>
    <row r="12" spans="1:13" ht="50.1" customHeight="1">
      <c r="A12" s="227" t="s">
        <v>390</v>
      </c>
      <c r="B12" s="76" t="s">
        <v>391</v>
      </c>
      <c r="C12" s="76" t="s">
        <v>392</v>
      </c>
      <c r="D12" s="69">
        <v>1</v>
      </c>
      <c r="E12" s="401"/>
      <c r="F12" s="71"/>
      <c r="G12" s="145" t="str">
        <f>IF(ISBLANK(H12), "Enter Text - Provide details of how you assess your direct suppliers' worker management communication channels and how you check that workers are aware of these", H12)</f>
        <v>Enter Text - Provide details of how you assess your direct suppliers' worker management communication channels and how you check that workers are aware of these</v>
      </c>
      <c r="H12" s="73"/>
      <c r="I12" s="17" t="str">
        <f>IF(OR(E12="No",AND(NOT(ISBLANK(E12)),NOT(ISBLANK(H12)))),"P","")</f>
        <v/>
      </c>
      <c r="J12" s="221">
        <f t="shared" si="0"/>
        <v>0</v>
      </c>
      <c r="K12" s="65"/>
      <c r="L12" s="65"/>
      <c r="M12" s="65"/>
    </row>
    <row r="13" spans="1:13" ht="50.1" customHeight="1">
      <c r="A13" s="227" t="s">
        <v>393</v>
      </c>
      <c r="B13" s="76" t="s">
        <v>394</v>
      </c>
      <c r="C13" s="76" t="s">
        <v>395</v>
      </c>
      <c r="D13" s="69">
        <v>1</v>
      </c>
      <c r="E13" s="401"/>
      <c r="F13" s="71"/>
      <c r="G13" s="145" t="str">
        <f>IF(ISBLANK(H13), "Enter Text - Provide details of how workers are recruited by your direct suppliers and what checks are done at all stages of recruited to avoid forced labour and human trafficking", H13)</f>
        <v>Enter Text - Provide details of how workers are recruited by your direct suppliers and what checks are done at all stages of recruited to avoid forced labour and human trafficking</v>
      </c>
      <c r="H13" s="73"/>
      <c r="I13" s="17" t="str">
        <f>IF(OR(E13="No",AND(NOT(ISBLANK(E13)),NOT(ISBLANK(H13)))),"P","")</f>
        <v/>
      </c>
      <c r="J13" s="98">
        <f t="shared" si="0"/>
        <v>0</v>
      </c>
      <c r="K13" s="65"/>
      <c r="L13" s="65"/>
      <c r="M13" s="65"/>
    </row>
    <row r="14" spans="1:13" ht="50.1" customHeight="1">
      <c r="A14" s="227" t="s">
        <v>396</v>
      </c>
      <c r="B14" s="76" t="s">
        <v>397</v>
      </c>
      <c r="C14" s="76" t="s">
        <v>398</v>
      </c>
      <c r="D14" s="69">
        <v>3</v>
      </c>
      <c r="E14" s="392"/>
      <c r="F14" s="71"/>
      <c r="G14" s="145" t="str">
        <f>IF(ISBLANK(H14), "Enter Text - Provide details of the number of suppliers who pay a living wage and who this status is recognised by", H14)</f>
        <v>Enter Text - Provide details of the number of suppliers who pay a living wage and who this status is recognised by</v>
      </c>
      <c r="H14" s="73"/>
      <c r="I14" s="17" t="str">
        <f>IF(OR(E14="No",AND(NOT(ISBLANK(E14)),NOT(ISBLANK(H14)))),"P","")</f>
        <v/>
      </c>
      <c r="J14" s="98">
        <f>IF(OR(E14="No",ISBLANK(E14)), 0, IF(E14="Yes - Achieved", 3, IF(E14="Yes - Committed", 1.5)))</f>
        <v>0</v>
      </c>
      <c r="K14" s="65"/>
      <c r="L14" s="65"/>
      <c r="M14" s="65"/>
    </row>
    <row r="15" spans="1:13" ht="50.1" customHeight="1">
      <c r="A15" s="227" t="s">
        <v>399</v>
      </c>
      <c r="B15" s="76" t="s">
        <v>400</v>
      </c>
      <c r="C15" s="76" t="s">
        <v>401</v>
      </c>
      <c r="D15" s="69">
        <v>1</v>
      </c>
      <c r="E15" s="401"/>
      <c r="F15" s="71"/>
      <c r="G15" s="145" t="str">
        <f>IF(ISBLANK(H15), "Enter Text - Provide details of how you assess your direct suppliers' management systems and what support you provide to improve these", H15)</f>
        <v>Enter Text - Provide details of how you assess your direct suppliers' management systems and what support you provide to improve these</v>
      </c>
      <c r="H15" s="73"/>
      <c r="I15" s="17" t="str">
        <f t="shared" ref="I15:I19" si="1">IF(OR(E15="No",AND(NOT(ISBLANK(E15)),NOT(ISBLANK(H15)))),"P","")</f>
        <v/>
      </c>
      <c r="J15" s="98">
        <f t="shared" si="0"/>
        <v>0</v>
      </c>
      <c r="K15" s="65"/>
      <c r="L15" s="65"/>
      <c r="M15" s="65"/>
    </row>
    <row r="16" spans="1:13" ht="50.1" customHeight="1">
      <c r="A16" s="227" t="s">
        <v>402</v>
      </c>
      <c r="B16" s="76" t="s">
        <v>403</v>
      </c>
      <c r="C16" s="76" t="s">
        <v>404</v>
      </c>
      <c r="D16" s="69">
        <v>2</v>
      </c>
      <c r="E16" s="401"/>
      <c r="F16" s="71"/>
      <c r="G16" s="145" t="str">
        <f>IF(ISBLANK(H16), "Enter Text - Provide details of any projects that you or your direct suppliers are working on to improve working practices and tackle human rights issues in your supply chain", H16)</f>
        <v>Enter Text - Provide details of any projects that you or your direct suppliers are working on to improve working practices and tackle human rights issues in your supply chain</v>
      </c>
      <c r="H16" s="73"/>
      <c r="I16" s="17" t="str">
        <f t="shared" ref="I16" si="2">IF(OR(E16="No",AND(NOT(ISBLANK(E16)),NOT(ISBLANK(H16)))),"P","")</f>
        <v/>
      </c>
      <c r="J16" s="219">
        <f>IF(OR(E16="No",ISBLANK(E16)), 0, 2)</f>
        <v>0</v>
      </c>
      <c r="K16" s="65"/>
      <c r="L16" s="65"/>
      <c r="M16" s="65"/>
    </row>
    <row r="17" spans="1:13" ht="50.1" customHeight="1" thickBot="1">
      <c r="A17" s="227" t="s">
        <v>405</v>
      </c>
      <c r="B17" s="76" t="s">
        <v>406</v>
      </c>
      <c r="C17" s="76" t="s">
        <v>407</v>
      </c>
      <c r="D17" s="69">
        <v>1</v>
      </c>
      <c r="E17" s="401"/>
      <c r="F17" s="71"/>
      <c r="G17" s="145" t="str">
        <f>IF(ISBLANK(H17), "Enter Text - Provide details on what targets are shared, how frequently and with whom", H17)</f>
        <v>Enter Text - Provide details on what targets are shared, how frequently and with whom</v>
      </c>
      <c r="H17" s="73"/>
      <c r="I17" s="17" t="str">
        <f t="shared" si="1"/>
        <v/>
      </c>
      <c r="J17" s="220">
        <f t="shared" si="0"/>
        <v>0</v>
      </c>
      <c r="K17" s="65"/>
      <c r="L17" s="65"/>
      <c r="M17" s="65"/>
    </row>
    <row r="18" spans="1:13" ht="50.1" customHeight="1" thickBot="1">
      <c r="A18" s="526" t="s">
        <v>408</v>
      </c>
      <c r="B18" s="527"/>
      <c r="C18" s="527"/>
      <c r="D18" s="527"/>
      <c r="E18" s="527"/>
      <c r="F18" s="527"/>
      <c r="G18" s="527"/>
      <c r="H18" s="527"/>
      <c r="I18" s="527"/>
      <c r="J18" s="528"/>
      <c r="K18" s="65"/>
      <c r="L18" s="65"/>
      <c r="M18" s="65"/>
    </row>
    <row r="19" spans="1:13" ht="50.1" customHeight="1">
      <c r="A19" s="227" t="s">
        <v>409</v>
      </c>
      <c r="B19" s="76" t="s">
        <v>410</v>
      </c>
      <c r="C19" s="76" t="s">
        <v>411</v>
      </c>
      <c r="D19" s="69">
        <v>2</v>
      </c>
      <c r="E19" s="401"/>
      <c r="F19" s="71"/>
      <c r="G19" s="145" t="str">
        <f>IF(ISBLANK(H19), "Enter Text - Provide details of any purchasing practices identified as increasing human rights risks in your supply chain and how these issues are being addressed", H19)</f>
        <v>Enter Text - Provide details of any purchasing practices identified as increasing human rights risks in your supply chain and how these issues are being addressed</v>
      </c>
      <c r="H19" s="73"/>
      <c r="I19" s="17" t="str">
        <f t="shared" si="1"/>
        <v/>
      </c>
      <c r="J19" s="220">
        <f>IF(OR(E19="No",ISBLANK(E19)), 0, 2)</f>
        <v>0</v>
      </c>
      <c r="K19" s="65"/>
      <c r="L19" s="65"/>
      <c r="M19" s="65"/>
    </row>
    <row r="20" spans="1:13" ht="60" customHeight="1">
      <c r="A20" s="227" t="s">
        <v>412</v>
      </c>
      <c r="B20" s="76" t="s">
        <v>413</v>
      </c>
      <c r="C20" s="76" t="s">
        <v>414</v>
      </c>
      <c r="D20" s="69">
        <v>2</v>
      </c>
      <c r="E20" s="401"/>
      <c r="F20" s="71"/>
      <c r="G20" s="145" t="str">
        <f>IF(ISBLANK(H20), "Enter Text - Provide details of ethical information gathered during the tendering process, how you assess potential suppliers' human rights risks and what steps you take next", H20)</f>
        <v>Enter Text - Provide details of ethical information gathered during the tendering process, how you assess potential suppliers' human rights risks and what steps you take next</v>
      </c>
      <c r="H20" s="73"/>
      <c r="I20" s="17" t="str">
        <f>IF(OR(E20="No",AND(NOT(ISBLANK(E20)),NOT(ISBLANK(H20)))),"P","")</f>
        <v/>
      </c>
      <c r="J20" s="220">
        <f t="shared" ref="J20:J22" si="3">IF(OR(E20="No",ISBLANK(E20)), 0, 2)</f>
        <v>0</v>
      </c>
      <c r="K20" s="65"/>
      <c r="L20" s="65"/>
      <c r="M20" s="65"/>
    </row>
    <row r="21" spans="1:13" ht="50.1" customHeight="1">
      <c r="A21" s="227" t="s">
        <v>415</v>
      </c>
      <c r="B21" s="75" t="s">
        <v>416</v>
      </c>
      <c r="C21" s="76" t="s">
        <v>417</v>
      </c>
      <c r="D21" s="69">
        <v>2</v>
      </c>
      <c r="E21" s="401"/>
      <c r="F21" s="71"/>
      <c r="G21" s="145" t="str">
        <f>IF(ISBLANK(H21), "Enter Text - Provide details of the incentive programme for buyers who give more business to suppliers that are identifying and managing human rights risks", H21)</f>
        <v>Enter Text - Provide details of the incentive programme for buyers who give more business to suppliers that are identifying and managing human rights risks</v>
      </c>
      <c r="H21" s="73"/>
      <c r="I21" s="17" t="str">
        <f>IF(OR(E21="No",AND(NOT(ISBLANK(E21)),NOT(ISBLANK(H21)))),"P","")</f>
        <v/>
      </c>
      <c r="J21" s="220">
        <f t="shared" si="3"/>
        <v>0</v>
      </c>
      <c r="K21" s="65"/>
      <c r="L21" s="65"/>
      <c r="M21" s="65"/>
    </row>
    <row r="22" spans="1:13" ht="50.1" customHeight="1">
      <c r="A22" s="228" t="s">
        <v>418</v>
      </c>
      <c r="B22" s="75" t="s">
        <v>419</v>
      </c>
      <c r="C22" s="76" t="s">
        <v>420</v>
      </c>
      <c r="D22" s="69">
        <v>2</v>
      </c>
      <c r="E22" s="392"/>
      <c r="F22" s="71"/>
      <c r="G22" s="145" t="str">
        <f>IF(ISBLANK(H22), "Enter Text - Provide details of the incentive programme for suppliers that are identifying and managing human rights risks. Explain how you assess suppliers and what incentives are offered", H22)</f>
        <v>Enter Text - Provide details of the incentive programme for suppliers that are identifying and managing human rights risks. Explain how you assess suppliers and what incentives are offered</v>
      </c>
      <c r="H22" s="73"/>
      <c r="I22" s="30" t="str">
        <f>IF(OR(E22="No",AND(NOT(ISBLANK(E22)),NOT(ISBLANK(H22)))),"P","")</f>
        <v/>
      </c>
      <c r="J22" s="220">
        <f t="shared" si="3"/>
        <v>0</v>
      </c>
      <c r="K22" s="65"/>
      <c r="L22" s="65"/>
      <c r="M22" s="65"/>
    </row>
    <row r="23" spans="1:13" ht="24" customHeight="1" thickBot="1">
      <c r="A23" s="102"/>
      <c r="B23" s="65"/>
      <c r="C23" s="65"/>
      <c r="D23" s="65"/>
      <c r="E23" s="65"/>
      <c r="F23" s="65"/>
      <c r="G23" s="65"/>
      <c r="H23" s="103"/>
      <c r="I23" s="104"/>
      <c r="J23" s="105">
        <f>SUM(J1:J22)</f>
        <v>0</v>
      </c>
      <c r="K23" s="106" t="s">
        <v>80</v>
      </c>
      <c r="L23" s="107">
        <f>SUM(D7:D8,D10:D17,D19:D22)</f>
        <v>22</v>
      </c>
      <c r="M23" s="107" t="s">
        <v>81</v>
      </c>
    </row>
    <row r="24" spans="1:13" ht="30" customHeight="1" thickTop="1">
      <c r="A24" s="102"/>
      <c r="B24" s="65"/>
      <c r="C24" s="65"/>
      <c r="D24" s="65"/>
      <c r="E24" s="108"/>
      <c r="F24" s="108"/>
      <c r="G24" s="108"/>
      <c r="H24" s="103"/>
      <c r="I24" s="109"/>
      <c r="J24" s="110">
        <f>J23/L23</f>
        <v>0</v>
      </c>
      <c r="K24" s="111" t="s">
        <v>83</v>
      </c>
      <c r="L24" s="65"/>
      <c r="M24" s="65"/>
    </row>
    <row r="25" spans="1:13" ht="44.1" customHeight="1">
      <c r="A25" s="62"/>
      <c r="B25" s="62"/>
      <c r="C25" s="62"/>
      <c r="D25" s="62"/>
      <c r="E25" s="62"/>
      <c r="F25" s="62"/>
      <c r="G25" s="62"/>
      <c r="H25" s="62"/>
      <c r="I25" s="62"/>
      <c r="J25" s="62"/>
      <c r="K25" s="65"/>
      <c r="L25" s="65"/>
      <c r="M25" s="65"/>
    </row>
    <row r="26" spans="1:13" ht="15">
      <c r="A26" s="1"/>
      <c r="B26" s="1"/>
      <c r="C26" s="1"/>
      <c r="D26" s="1"/>
      <c r="E26" s="1"/>
      <c r="F26" s="1"/>
      <c r="G26" s="1"/>
      <c r="H26" s="1"/>
      <c r="I26" s="1"/>
      <c r="J26" s="1"/>
    </row>
    <row r="27" spans="1:13" ht="15">
      <c r="A27" s="1"/>
      <c r="B27" s="1"/>
      <c r="C27" s="1"/>
      <c r="D27" s="1"/>
      <c r="E27" s="1"/>
      <c r="F27" s="1"/>
      <c r="G27" s="1"/>
      <c r="H27" s="1"/>
      <c r="I27" s="1"/>
      <c r="J27" s="1"/>
    </row>
    <row r="28" spans="1:13" ht="15">
      <c r="A28" s="1"/>
      <c r="B28" s="1"/>
      <c r="C28" s="1"/>
      <c r="D28" s="1"/>
      <c r="E28" s="1"/>
      <c r="F28" s="1"/>
      <c r="G28" s="1"/>
      <c r="H28" s="1"/>
      <c r="I28" s="1"/>
      <c r="J28" s="1"/>
    </row>
    <row r="29" spans="1:13" ht="15">
      <c r="A29" s="1"/>
      <c r="B29" s="1"/>
      <c r="C29" s="1"/>
      <c r="D29" s="1"/>
      <c r="E29" s="1"/>
      <c r="F29" s="1"/>
      <c r="G29" s="1"/>
      <c r="H29" s="1"/>
      <c r="I29" s="1"/>
      <c r="J29" s="1"/>
    </row>
    <row r="30" spans="1:13" ht="27.95" customHeight="1">
      <c r="A30" s="1"/>
      <c r="B30" s="1"/>
      <c r="C30" s="1"/>
      <c r="D30" s="1"/>
      <c r="E30" s="1"/>
      <c r="F30" s="1"/>
      <c r="G30" s="1"/>
      <c r="H30" s="1"/>
      <c r="I30" s="1"/>
      <c r="J30" s="1"/>
    </row>
    <row r="31" spans="1:13" ht="24" customHeight="1">
      <c r="A31" s="1"/>
      <c r="B31" s="1"/>
      <c r="C31" s="1"/>
      <c r="D31" s="1"/>
      <c r="E31" s="1"/>
      <c r="F31" s="1"/>
      <c r="G31" s="1"/>
      <c r="H31" s="1"/>
      <c r="I31" s="1"/>
      <c r="J31" s="1"/>
    </row>
    <row r="32" spans="1:13" ht="45" customHeight="1">
      <c r="A32" s="1"/>
      <c r="B32" s="1"/>
      <c r="C32" s="1"/>
      <c r="D32" s="1"/>
      <c r="E32" s="1"/>
      <c r="F32" s="1"/>
      <c r="G32" s="1"/>
      <c r="H32" s="1"/>
      <c r="I32" s="1"/>
      <c r="J32" s="1"/>
    </row>
    <row r="33" spans="1:10" ht="15">
      <c r="A33" s="1"/>
      <c r="B33" s="1"/>
      <c r="C33" s="1"/>
      <c r="D33" s="1"/>
      <c r="E33" s="1"/>
      <c r="F33" s="1"/>
      <c r="G33" s="1"/>
      <c r="H33" s="1"/>
      <c r="I33" s="1"/>
      <c r="J33" s="1"/>
    </row>
    <row r="34" spans="1:10" ht="15">
      <c r="A34" s="1"/>
      <c r="B34" s="1"/>
      <c r="C34" s="1"/>
      <c r="D34" s="1"/>
      <c r="E34" s="1"/>
      <c r="F34" s="1"/>
      <c r="G34" s="1"/>
      <c r="H34" s="1"/>
      <c r="I34" s="1"/>
      <c r="J34" s="1"/>
    </row>
    <row r="35" spans="1:10" ht="15">
      <c r="A35" s="1"/>
      <c r="B35" s="1"/>
      <c r="C35" s="1"/>
      <c r="D35" s="1"/>
      <c r="E35" s="1"/>
      <c r="F35" s="1"/>
      <c r="G35" s="1"/>
      <c r="H35" s="1"/>
      <c r="I35" s="1"/>
      <c r="J35" s="1"/>
    </row>
    <row r="36" spans="1:10" ht="15">
      <c r="A36" s="1"/>
      <c r="B36" s="1"/>
      <c r="C36" s="1"/>
      <c r="D36" s="1"/>
      <c r="E36" s="1"/>
      <c r="F36" s="1"/>
      <c r="G36" s="1"/>
      <c r="H36" s="1"/>
      <c r="I36" s="1"/>
      <c r="J36" s="1"/>
    </row>
    <row r="97" spans="23:23">
      <c r="W97" s="4"/>
    </row>
    <row r="98" spans="23:23">
      <c r="W98" s="4"/>
    </row>
  </sheetData>
  <sheetProtection algorithmName="SHA-512" hashValue="Y1n/7LHtuYV1UBmBixdX5Lb5YPtnQ02b/wMBF2zwMKp1WrpSLDRxol6mWoFAewqUeHZ9DR+pivsBeAj9naLcLw==" saltValue="gheMRUPL+0/aW467rRWW9Q==" spinCount="100000" sheet="1" objects="1" selectLockedCells="1"/>
  <protectedRanges>
    <protectedRange sqref="G33:G36 G26:G29" name="Range1_1"/>
    <protectedRange sqref="H33 H26" name="Range1_2"/>
    <protectedRange sqref="E7:E8 E10:E13 E19:E22 E15:E17" name="Range1_2_1"/>
    <protectedRange sqref="F7 H7" name="Range1_4_1"/>
    <protectedRange sqref="G7" name="Range1_1_3_1"/>
    <protectedRange sqref="F8 H8" name="Range1_4_2"/>
    <protectedRange sqref="G8" name="Range1_1_3_2"/>
    <protectedRange sqref="F10:F11 H10:H11" name="Range1_4_4"/>
    <protectedRange sqref="G10:G11" name="Range1_1_3_4"/>
    <protectedRange sqref="F12 H12" name="Range1_4_5"/>
    <protectedRange sqref="G12" name="Range1_1_3_5"/>
    <protectedRange sqref="F13 H13" name="Range1_4_6"/>
    <protectedRange sqref="G13" name="Range1_1_3_6"/>
    <protectedRange sqref="F14 H14" name="Range1_4_7"/>
    <protectedRange sqref="G14" name="Range1_1_3_7"/>
    <protectedRange sqref="F15 H15" name="Range1_4_8"/>
    <protectedRange sqref="G15" name="Range1_1_3_8"/>
    <protectedRange sqref="F16 H16" name="Range1_4_9"/>
    <protectedRange sqref="G16" name="Range1_1_3_9"/>
    <protectedRange sqref="F17 H17" name="Range1_4_10"/>
    <protectedRange sqref="G17" name="Range1_1_3_10"/>
    <protectedRange sqref="F19 H19" name="Range1_4_11"/>
    <protectedRange sqref="G19" name="Range1_1_3_11"/>
    <protectedRange sqref="F20 H20" name="Range1_4_12"/>
    <protectedRange sqref="G20" name="Range1_1_3_12"/>
    <protectedRange sqref="F21 H21" name="Range1_4_13"/>
    <protectedRange sqref="G21" name="Range1_1_3_13"/>
    <protectedRange sqref="F22 H22" name="Range1_4_14"/>
    <protectedRange sqref="G22" name="Range1_1_3_14"/>
  </protectedRanges>
  <mergeCells count="5">
    <mergeCell ref="B2:C2"/>
    <mergeCell ref="B3:C3"/>
    <mergeCell ref="F5:H5"/>
    <mergeCell ref="A9:J9"/>
    <mergeCell ref="A18:J18"/>
  </mergeCells>
  <conditionalFormatting sqref="E18:F18">
    <cfRule type="containsText" dxfId="101" priority="85" operator="containsText" text="no">
      <formula>NOT(ISERROR(SEARCH("no",E18)))</formula>
    </cfRule>
    <cfRule type="containsText" dxfId="100" priority="86" operator="containsText" text="yes">
      <formula>NOT(ISERROR(SEARCH("yes",E18)))</formula>
    </cfRule>
  </conditionalFormatting>
  <conditionalFormatting sqref="J24">
    <cfRule type="cellIs" dxfId="99" priority="81" operator="lessThan">
      <formula>0.5</formula>
    </cfRule>
    <cfRule type="cellIs" dxfId="98" priority="82" operator="between">
      <formula>0.5</formula>
      <formula>0.69</formula>
    </cfRule>
    <cfRule type="cellIs" dxfId="97" priority="83" operator="between">
      <formula>0.7</formula>
      <formula>0.84</formula>
    </cfRule>
    <cfRule type="cellIs" dxfId="96" priority="84" operator="greaterThan">
      <formula>0.84</formula>
    </cfRule>
  </conditionalFormatting>
  <conditionalFormatting sqref="E7:E8">
    <cfRule type="containsText" dxfId="95" priority="61" operator="containsText" text="yes">
      <formula>NOT(ISERROR(SEARCH("yes",E7)))</formula>
    </cfRule>
    <cfRule type="containsText" dxfId="94" priority="62" operator="containsText" text="no">
      <formula>NOT(ISERROR(SEARCH("no",E7)))</formula>
    </cfRule>
  </conditionalFormatting>
  <conditionalFormatting sqref="F7">
    <cfRule type="containsText" dxfId="93" priority="31" operator="containsText" text="no">
      <formula>NOT(ISERROR(SEARCH("no",F7)))</formula>
    </cfRule>
    <cfRule type="containsText" dxfId="92" priority="32" operator="containsText" text="yes">
      <formula>NOT(ISERROR(SEARCH("yes",F7)))</formula>
    </cfRule>
  </conditionalFormatting>
  <conditionalFormatting sqref="E10">
    <cfRule type="containsText" dxfId="91" priority="57" operator="containsText" text="yes">
      <formula>NOT(ISERROR(SEARCH("yes",E10)))</formula>
    </cfRule>
    <cfRule type="containsText" dxfId="90" priority="58" operator="containsText" text="no">
      <formula>NOT(ISERROR(SEARCH("no",E10)))</formula>
    </cfRule>
  </conditionalFormatting>
  <conditionalFormatting sqref="E11">
    <cfRule type="containsText" dxfId="89" priority="55" operator="containsText" text="yes">
      <formula>NOT(ISERROR(SEARCH("yes",E11)))</formula>
    </cfRule>
    <cfRule type="containsText" dxfId="88" priority="56" operator="containsText" text="no">
      <formula>NOT(ISERROR(SEARCH("no",E11)))</formula>
    </cfRule>
  </conditionalFormatting>
  <conditionalFormatting sqref="E12">
    <cfRule type="containsText" dxfId="87" priority="53" operator="containsText" text="yes">
      <formula>NOT(ISERROR(SEARCH("yes",E12)))</formula>
    </cfRule>
    <cfRule type="containsText" dxfId="86" priority="54" operator="containsText" text="no">
      <formula>NOT(ISERROR(SEARCH("no",E12)))</formula>
    </cfRule>
  </conditionalFormatting>
  <conditionalFormatting sqref="E13">
    <cfRule type="containsText" dxfId="85" priority="51" operator="containsText" text="yes">
      <formula>NOT(ISERROR(SEARCH("yes",E13)))</formula>
    </cfRule>
    <cfRule type="containsText" dxfId="84" priority="52" operator="containsText" text="no">
      <formula>NOT(ISERROR(SEARCH("no",E13)))</formula>
    </cfRule>
  </conditionalFormatting>
  <conditionalFormatting sqref="E15">
    <cfRule type="containsText" dxfId="83" priority="47" operator="containsText" text="yes">
      <formula>NOT(ISERROR(SEARCH("yes",E15)))</formula>
    </cfRule>
    <cfRule type="containsText" dxfId="82" priority="48" operator="containsText" text="no">
      <formula>NOT(ISERROR(SEARCH("no",E15)))</formula>
    </cfRule>
  </conditionalFormatting>
  <conditionalFormatting sqref="E16">
    <cfRule type="containsText" dxfId="81" priority="45" operator="containsText" text="yes">
      <formula>NOT(ISERROR(SEARCH("yes",E16)))</formula>
    </cfRule>
    <cfRule type="containsText" dxfId="80" priority="46" operator="containsText" text="no">
      <formula>NOT(ISERROR(SEARCH("no",E16)))</formula>
    </cfRule>
  </conditionalFormatting>
  <conditionalFormatting sqref="E17">
    <cfRule type="containsText" dxfId="79" priority="43" operator="containsText" text="yes">
      <formula>NOT(ISERROR(SEARCH("yes",E17)))</formula>
    </cfRule>
    <cfRule type="containsText" dxfId="78" priority="44" operator="containsText" text="no">
      <formula>NOT(ISERROR(SEARCH("no",E17)))</formula>
    </cfRule>
  </conditionalFormatting>
  <conditionalFormatting sqref="E19">
    <cfRule type="containsText" dxfId="77" priority="41" operator="containsText" text="yes">
      <formula>NOT(ISERROR(SEARCH("yes",E19)))</formula>
    </cfRule>
    <cfRule type="containsText" dxfId="76" priority="42" operator="containsText" text="no">
      <formula>NOT(ISERROR(SEARCH("no",E19)))</formula>
    </cfRule>
  </conditionalFormatting>
  <conditionalFormatting sqref="E20">
    <cfRule type="containsText" dxfId="75" priority="39" operator="containsText" text="yes">
      <formula>NOT(ISERROR(SEARCH("yes",E20)))</formula>
    </cfRule>
    <cfRule type="containsText" dxfId="74" priority="40" operator="containsText" text="no">
      <formula>NOT(ISERROR(SEARCH("no",E20)))</formula>
    </cfRule>
  </conditionalFormatting>
  <conditionalFormatting sqref="E21">
    <cfRule type="containsText" dxfId="73" priority="37" operator="containsText" text="yes">
      <formula>NOT(ISERROR(SEARCH("yes",E21)))</formula>
    </cfRule>
    <cfRule type="containsText" dxfId="72" priority="38" operator="containsText" text="no">
      <formula>NOT(ISERROR(SEARCH("no",E21)))</formula>
    </cfRule>
  </conditionalFormatting>
  <conditionalFormatting sqref="E22">
    <cfRule type="containsText" dxfId="71" priority="35" operator="containsText" text="yes">
      <formula>NOT(ISERROR(SEARCH("yes",E22)))</formula>
    </cfRule>
    <cfRule type="containsText" dxfId="70" priority="36" operator="containsText" text="no">
      <formula>NOT(ISERROR(SEARCH("no",E22)))</formula>
    </cfRule>
  </conditionalFormatting>
  <conditionalFormatting sqref="E14">
    <cfRule type="containsText" dxfId="69" priority="33" operator="containsText" text="no">
      <formula>NOT(ISERROR(SEARCH("no",E14)))</formula>
    </cfRule>
    <cfRule type="containsText" dxfId="68" priority="34" operator="containsText" text="yes">
      <formula>NOT(ISERROR(SEARCH("yes",E14)))</formula>
    </cfRule>
  </conditionalFormatting>
  <conditionalFormatting sqref="F8">
    <cfRule type="containsText" dxfId="67" priority="29" operator="containsText" text="no">
      <formula>NOT(ISERROR(SEARCH("no",F8)))</formula>
    </cfRule>
    <cfRule type="containsText" dxfId="66" priority="30" operator="containsText" text="yes">
      <formula>NOT(ISERROR(SEARCH("yes",F8)))</formula>
    </cfRule>
  </conditionalFormatting>
  <conditionalFormatting sqref="F11">
    <cfRule type="containsText" dxfId="65" priority="25" operator="containsText" text="no">
      <formula>NOT(ISERROR(SEARCH("no",F11)))</formula>
    </cfRule>
    <cfRule type="containsText" dxfId="64" priority="26" operator="containsText" text="yes">
      <formula>NOT(ISERROR(SEARCH("yes",F11)))</formula>
    </cfRule>
  </conditionalFormatting>
  <conditionalFormatting sqref="F12">
    <cfRule type="containsText" dxfId="63" priority="23" operator="containsText" text="no">
      <formula>NOT(ISERROR(SEARCH("no",F12)))</formula>
    </cfRule>
    <cfRule type="containsText" dxfId="62" priority="24" operator="containsText" text="yes">
      <formula>NOT(ISERROR(SEARCH("yes",F12)))</formula>
    </cfRule>
  </conditionalFormatting>
  <conditionalFormatting sqref="F13">
    <cfRule type="containsText" dxfId="61" priority="21" operator="containsText" text="no">
      <formula>NOT(ISERROR(SEARCH("no",F13)))</formula>
    </cfRule>
    <cfRule type="containsText" dxfId="60" priority="22" operator="containsText" text="yes">
      <formula>NOT(ISERROR(SEARCH("yes",F13)))</formula>
    </cfRule>
  </conditionalFormatting>
  <conditionalFormatting sqref="F14">
    <cfRule type="containsText" dxfId="59" priority="19" operator="containsText" text="no">
      <formula>NOT(ISERROR(SEARCH("no",F14)))</formula>
    </cfRule>
    <cfRule type="containsText" dxfId="58" priority="20" operator="containsText" text="yes">
      <formula>NOT(ISERROR(SEARCH("yes",F14)))</formula>
    </cfRule>
  </conditionalFormatting>
  <conditionalFormatting sqref="F15">
    <cfRule type="containsText" dxfId="57" priority="17" operator="containsText" text="no">
      <formula>NOT(ISERROR(SEARCH("no",F15)))</formula>
    </cfRule>
    <cfRule type="containsText" dxfId="56" priority="18" operator="containsText" text="yes">
      <formula>NOT(ISERROR(SEARCH("yes",F15)))</formula>
    </cfRule>
  </conditionalFormatting>
  <conditionalFormatting sqref="F16">
    <cfRule type="containsText" dxfId="55" priority="15" operator="containsText" text="no">
      <formula>NOT(ISERROR(SEARCH("no",F16)))</formula>
    </cfRule>
    <cfRule type="containsText" dxfId="54" priority="16" operator="containsText" text="yes">
      <formula>NOT(ISERROR(SEARCH("yes",F16)))</formula>
    </cfRule>
  </conditionalFormatting>
  <conditionalFormatting sqref="F17">
    <cfRule type="containsText" dxfId="53" priority="13" operator="containsText" text="no">
      <formula>NOT(ISERROR(SEARCH("no",F17)))</formula>
    </cfRule>
    <cfRule type="containsText" dxfId="52" priority="14" operator="containsText" text="yes">
      <formula>NOT(ISERROR(SEARCH("yes",F17)))</formula>
    </cfRule>
  </conditionalFormatting>
  <conditionalFormatting sqref="F19">
    <cfRule type="containsText" dxfId="51" priority="11" operator="containsText" text="no">
      <formula>NOT(ISERROR(SEARCH("no",F19)))</formula>
    </cfRule>
    <cfRule type="containsText" dxfId="50" priority="12" operator="containsText" text="yes">
      <formula>NOT(ISERROR(SEARCH("yes",F19)))</formula>
    </cfRule>
  </conditionalFormatting>
  <conditionalFormatting sqref="F20">
    <cfRule type="containsText" dxfId="49" priority="9" operator="containsText" text="no">
      <formula>NOT(ISERROR(SEARCH("no",F20)))</formula>
    </cfRule>
    <cfRule type="containsText" dxfId="48" priority="10" operator="containsText" text="yes">
      <formula>NOT(ISERROR(SEARCH("yes",F20)))</formula>
    </cfRule>
  </conditionalFormatting>
  <conditionalFormatting sqref="F21">
    <cfRule type="containsText" dxfId="47" priority="7" operator="containsText" text="no">
      <formula>NOT(ISERROR(SEARCH("no",F21)))</formula>
    </cfRule>
    <cfRule type="containsText" dxfId="46" priority="8" operator="containsText" text="yes">
      <formula>NOT(ISERROR(SEARCH("yes",F21)))</formula>
    </cfRule>
  </conditionalFormatting>
  <conditionalFormatting sqref="F22">
    <cfRule type="containsText" dxfId="45" priority="5" operator="containsText" text="no">
      <formula>NOT(ISERROR(SEARCH("no",F22)))</formula>
    </cfRule>
    <cfRule type="containsText" dxfId="44" priority="6" operator="containsText" text="yes">
      <formula>NOT(ISERROR(SEARCH("yes",F22)))</formula>
    </cfRule>
  </conditionalFormatting>
  <conditionalFormatting sqref="F10">
    <cfRule type="containsText" dxfId="43" priority="1" operator="containsText" text="no">
      <formula>NOT(ISERROR(SEARCH("no",F10)))</formula>
    </cfRule>
    <cfRule type="containsText" dxfId="42" priority="2" operator="containsText" text="yes">
      <formula>NOT(ISERROR(SEARCH("yes",F10)))</formula>
    </cfRule>
  </conditionalFormatting>
  <dataValidations count="1">
    <dataValidation allowBlank="1" showErrorMessage="1" sqref="F7:F8 F37:F1048576 F10:F24 F1:F5" xr:uid="{985497C7-1360-7A4E-A67C-37E5F0F8C376}"/>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87" operator="equal" id="{C8B665EA-9596-DE47-A90F-A2407584F4A3}">
            <xm:f>Lists!$I$4</xm:f>
            <x14:dxf>
              <border>
                <left/>
                <right/>
                <top/>
                <bottom/>
                <vertical/>
                <horizontal/>
              </border>
            </x14:dxf>
          </x14:cfRule>
          <x14:cfRule type="cellIs" priority="88" operator="equal" id="{58B25148-E2F0-7049-890E-682965789551}">
            <xm:f>Lists!$I$3</xm:f>
            <x14:dxf>
              <fill>
                <patternFill>
                  <bgColor theme="9" tint="0.79998168889431442"/>
                </patternFill>
              </fill>
              <border>
                <left/>
                <right/>
                <top/>
                <bottom/>
                <vertical/>
                <horizontal/>
              </border>
            </x14:dxf>
          </x14:cfRule>
          <x14:cfRule type="cellIs" priority="89" operator="equal" id="{86155F73-04DC-F242-82D4-111EF48279A6}">
            <xm:f>Lists!$I$2</xm:f>
            <x14:dxf>
              <fill>
                <patternFill>
                  <bgColor theme="9" tint="0.59996337778862885"/>
                </patternFill>
              </fill>
              <border>
                <left/>
                <right/>
                <top/>
                <bottom/>
                <vertical/>
                <horizontal/>
              </border>
            </x14:dxf>
          </x14:cfRule>
          <x14:cfRule type="cellIs" priority="90" operator="equal" id="{0F3FDB32-3E29-C64B-89C8-D7B70B20AE7F}">
            <xm:f>Lists!$I$1</xm:f>
            <x14:dxf>
              <fill>
                <patternFill>
                  <bgColor theme="9" tint="0.39994506668294322"/>
                </patternFill>
              </fill>
              <border>
                <left/>
                <right/>
                <top/>
                <bottom/>
                <vertical/>
                <horizontal/>
              </border>
            </x14:dxf>
          </x14:cfRule>
          <xm:sqref>H3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45D2BAE-5F28-C64A-975C-EED0685F854C}">
          <x14:formula1>
            <xm:f>Lists!$A$1:$A$3</xm:f>
          </x14:formula1>
          <xm:sqref>E19:E22 E7:E8 E10:E13 E15:E17</xm:sqref>
        </x14:dataValidation>
        <x14:dataValidation type="list" allowBlank="1" showInputMessage="1" showErrorMessage="1" xr:uid="{124A4B4F-228F-6044-8DDF-8D132A26B92E}">
          <x14:formula1>
            <xm:f>Lists!$B$15:$B$19</xm:f>
          </x14:formula1>
          <xm:sqref>E18</xm:sqref>
        </x14:dataValidation>
        <x14:dataValidation type="list" allowBlank="1" showInputMessage="1" showErrorMessage="1" xr:uid="{C9C55D03-79F5-9D4D-81B8-40D2206479A6}">
          <x14:formula1>
            <xm:f>Lists!$B$155:$B$157</xm:f>
          </x14:formula1>
          <xm:sqref>E14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Innocent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L at innocent</dc:creator>
  <cp:keywords/>
  <dc:description/>
  <cp:lastModifiedBy/>
  <cp:revision/>
  <dcterms:created xsi:type="dcterms:W3CDTF">2016-11-10T12:13:11Z</dcterms:created>
  <dcterms:modified xsi:type="dcterms:W3CDTF">2021-05-18T11:50:38Z</dcterms:modified>
  <cp:category/>
  <cp:contentStatus/>
</cp:coreProperties>
</file>